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6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golis\Desktop\"/>
    </mc:Choice>
  </mc:AlternateContent>
  <xr:revisionPtr revIDLastSave="0" documentId="13_ncr:1_{45D4CA18-65DF-4833-BBF6-AE26C10215D8}" xr6:coauthVersionLast="36" xr6:coauthVersionMax="36" xr10:uidLastSave="{00000000-0000-0000-0000-000000000000}"/>
  <bookViews>
    <workbookView xWindow="0" yWindow="0" windowWidth="28800" windowHeight="12225" tabRatio="650" firstSheet="1" activeTab="1" xr2:uid="{00000000-000D-0000-FFFF-FFFF00000000}"/>
  </bookViews>
  <sheets>
    <sheet name="Załącznik nr 1a " sheetId="25" state="hidden" r:id="rId1"/>
    <sheet name="Załacznik nr 1" sheetId="45" r:id="rId2"/>
    <sheet name="Załącznik nr 2" sheetId="42" r:id="rId3"/>
    <sheet name="Załącznik nr 3" sheetId="43" r:id="rId4"/>
    <sheet name="Zał nr 1 pomocniczy" sheetId="27" state="hidden" r:id="rId5"/>
    <sheet name="zadaniowy" sheetId="28" state="hidden" r:id="rId6"/>
  </sheets>
  <definedNames>
    <definedName name="_a65542" localSheetId="1">#REF!</definedName>
    <definedName name="_a65542" localSheetId="2">#REF!</definedName>
    <definedName name="_a65542" localSheetId="3">#REF!</definedName>
    <definedName name="_a65542">#REF!</definedName>
    <definedName name="_xlnm.Print_Area" localSheetId="5">zadaniowy!$A$1:$I$25</definedName>
    <definedName name="_xlnm.Print_Area" localSheetId="4">'Zał nr 1 pomocniczy'!$A$1:$F$22</definedName>
    <definedName name="_xlnm.Print_Area" localSheetId="1">'Załacznik nr 1'!$A$1:$C$26</definedName>
    <definedName name="_xlnm.Print_Area" localSheetId="0">'Załącznik nr 1a '!$A$1:$B$22</definedName>
    <definedName name="_xlnm.Print_Area" localSheetId="2">'Załącznik nr 2'!$A$1:$G$35</definedName>
    <definedName name="_xlnm.Print_Area" localSheetId="3">'Załącznik nr 3'!$A$1:$D$35</definedName>
    <definedName name="_xlnm.Print_Titles" localSheetId="2">'Załącznik nr 2'!$3:$3</definedName>
  </definedNames>
  <calcPr calcId="191029"/>
</workbook>
</file>

<file path=xl/calcChain.xml><?xml version="1.0" encoding="utf-8"?>
<calcChain xmlns="http://schemas.openxmlformats.org/spreadsheetml/2006/main">
  <c r="D19" i="43" l="1"/>
  <c r="D15" i="43"/>
  <c r="B32" i="42"/>
  <c r="B19" i="42"/>
  <c r="B6" i="42"/>
  <c r="C11" i="45"/>
  <c r="C9" i="45" s="1"/>
  <c r="C16" i="45"/>
  <c r="C15" i="45" s="1"/>
  <c r="C14" i="45" s="1"/>
  <c r="C23" i="45"/>
  <c r="C22" i="45"/>
  <c r="C19" i="45"/>
  <c r="C13" i="45"/>
  <c r="C12" i="45"/>
  <c r="C8" i="45"/>
  <c r="C7" i="45"/>
  <c r="C6" i="45"/>
  <c r="C5" i="45" s="1"/>
  <c r="C24" i="45" l="1"/>
  <c r="C26" i="45" s="1"/>
  <c r="D25" i="43" l="1"/>
  <c r="B17" i="42"/>
  <c r="B14" i="42"/>
  <c r="B13" i="42"/>
  <c r="B12" i="42"/>
  <c r="D12" i="43" l="1"/>
  <c r="B31" i="42"/>
  <c r="B23" i="42"/>
  <c r="B22" i="42" l="1"/>
  <c r="B33" i="42" l="1"/>
  <c r="B20" i="42"/>
  <c r="B16" i="42"/>
  <c r="B15" i="42"/>
  <c r="B5" i="42"/>
  <c r="D10" i="43"/>
  <c r="D13" i="43"/>
  <c r="D23" i="43"/>
  <c r="D8" i="43" l="1"/>
  <c r="D7" i="43" s="1"/>
  <c r="D6" i="43" s="1"/>
  <c r="D5" i="43" s="1"/>
  <c r="D59" i="43"/>
  <c r="D56" i="43"/>
  <c r="F35" i="42" l="1"/>
  <c r="F32" i="42"/>
  <c r="F26" i="42"/>
  <c r="E35" i="42"/>
  <c r="E34" i="42"/>
  <c r="E32" i="42"/>
  <c r="E26" i="42"/>
  <c r="E22" i="42"/>
  <c r="E20" i="42"/>
  <c r="E19" i="42"/>
  <c r="E9" i="42"/>
  <c r="E7" i="42"/>
  <c r="E6" i="42"/>
  <c r="E5" i="42"/>
  <c r="B34" i="42"/>
  <c r="D57" i="43" l="1"/>
  <c r="D55" i="43"/>
  <c r="D52" i="43"/>
  <c r="D51" i="43"/>
  <c r="D50" i="43"/>
  <c r="D49" i="43"/>
  <c r="D47" i="43"/>
  <c r="D54" i="43" l="1"/>
  <c r="D53" i="43" s="1"/>
  <c r="D48" i="43"/>
  <c r="D58" i="43" l="1"/>
  <c r="D60" i="43" s="1"/>
  <c r="G5" i="42"/>
  <c r="G6" i="42"/>
  <c r="G7" i="42"/>
  <c r="G8" i="42"/>
  <c r="G9" i="42"/>
  <c r="G12" i="42"/>
  <c r="G15" i="42"/>
  <c r="G17" i="42"/>
  <c r="G14" i="42"/>
  <c r="G16" i="42"/>
  <c r="G23" i="42"/>
  <c r="G24" i="42"/>
  <c r="G26" i="42"/>
  <c r="G22" i="42"/>
  <c r="G25" i="42"/>
  <c r="G27" i="42"/>
  <c r="G19" i="42"/>
  <c r="G20" i="42"/>
  <c r="G28" i="42"/>
  <c r="G33" i="42"/>
  <c r="G32" i="42"/>
  <c r="B11" i="42"/>
  <c r="B4" i="42" s="1"/>
  <c r="B21" i="42"/>
  <c r="B18" i="42"/>
  <c r="G34" i="42"/>
  <c r="G31" i="42"/>
  <c r="G29" i="42"/>
  <c r="G13" i="42"/>
  <c r="G10" i="42"/>
  <c r="E11" i="42"/>
  <c r="E4" i="42"/>
  <c r="F11" i="42"/>
  <c r="F4" i="42"/>
  <c r="E18" i="42"/>
  <c r="F18" i="42"/>
  <c r="E21" i="42"/>
  <c r="F21" i="42"/>
  <c r="E30" i="42"/>
  <c r="F30" i="42"/>
  <c r="D11" i="42"/>
  <c r="D4" i="42"/>
  <c r="D18" i="42"/>
  <c r="D21" i="42"/>
  <c r="D30" i="42"/>
  <c r="D35" i="42"/>
  <c r="C11" i="42"/>
  <c r="C4" i="42"/>
  <c r="C18" i="42"/>
  <c r="C35" i="42" s="1"/>
  <c r="C21" i="42"/>
  <c r="C30" i="42"/>
  <c r="I13" i="28"/>
  <c r="I12" i="28"/>
  <c r="I21" i="28"/>
  <c r="E5" i="27"/>
  <c r="E4" i="27"/>
  <c r="E8" i="27"/>
  <c r="E15" i="27"/>
  <c r="E14" i="27"/>
  <c r="E22" i="27"/>
  <c r="D5" i="27"/>
  <c r="D4" i="27"/>
  <c r="D8" i="27"/>
  <c r="D15" i="27"/>
  <c r="D14" i="27"/>
  <c r="D22" i="27"/>
  <c r="C8" i="27"/>
  <c r="F13" i="27"/>
  <c r="F12" i="27"/>
  <c r="I22" i="28"/>
  <c r="I19" i="28"/>
  <c r="I10" i="28"/>
  <c r="I8" i="28"/>
  <c r="I11" i="28"/>
  <c r="H5" i="28"/>
  <c r="H4" i="28"/>
  <c r="H3" i="28"/>
  <c r="H25" i="28"/>
  <c r="F21" i="27"/>
  <c r="I17" i="28"/>
  <c r="F20" i="27"/>
  <c r="F19" i="27"/>
  <c r="I24" i="28"/>
  <c r="F18" i="27"/>
  <c r="F17" i="27"/>
  <c r="F16" i="27"/>
  <c r="I14" i="28"/>
  <c r="F11" i="27"/>
  <c r="F10" i="27"/>
  <c r="F9" i="27"/>
  <c r="F7" i="27"/>
  <c r="C15" i="27"/>
  <c r="C14" i="27"/>
  <c r="F6" i="27"/>
  <c r="G14" i="27"/>
  <c r="G4" i="27"/>
  <c r="G22" i="27"/>
  <c r="F8" i="27"/>
  <c r="I15" i="28"/>
  <c r="C5" i="27"/>
  <c r="C4" i="27"/>
  <c r="F15" i="27"/>
  <c r="F14" i="27"/>
  <c r="F5" i="27"/>
  <c r="F4" i="27"/>
  <c r="I16" i="28"/>
  <c r="I7" i="28"/>
  <c r="J7" i="28"/>
  <c r="I23" i="28"/>
  <c r="I18" i="28"/>
  <c r="J18" i="28"/>
  <c r="B8" i="25"/>
  <c r="I6" i="28"/>
  <c r="I5" i="28"/>
  <c r="I4" i="28"/>
  <c r="C22" i="27"/>
  <c r="F22" i="27"/>
  <c r="I25" i="28"/>
  <c r="G18" i="42" l="1"/>
  <c r="G30" i="42"/>
  <c r="G11" i="42"/>
  <c r="G4" i="42" s="1"/>
  <c r="G21" i="42"/>
  <c r="B30" i="42"/>
  <c r="B35" i="42" s="1"/>
  <c r="G35" i="42" s="1"/>
  <c r="G37" i="42" l="1"/>
</calcChain>
</file>

<file path=xl/sharedStrings.xml><?xml version="1.0" encoding="utf-8"?>
<sst xmlns="http://schemas.openxmlformats.org/spreadsheetml/2006/main" count="261" uniqueCount="171">
  <si>
    <t>Wyszczególnienie</t>
  </si>
  <si>
    <t>w tym:</t>
  </si>
  <si>
    <t xml:space="preserve">Działalność pomocniczych jednostek naukowych i innych jednostek organizacyjnych PAN </t>
  </si>
  <si>
    <t>Działalność organów i korporacji uczonych PAN</t>
  </si>
  <si>
    <t>Pozostała działalność</t>
  </si>
  <si>
    <t>Działalność Kancelarii PAN</t>
  </si>
  <si>
    <t>Finansowanie współpracy naukowej z zagranicą</t>
  </si>
  <si>
    <t>ŁĄCZNIE CZĘŚĆ 67 POLSKA AKADEMIA NAUK</t>
  </si>
  <si>
    <t>Dotacja podmiotowa z budżetu dla pozostałych jednostek sektora finansów publicznych</t>
  </si>
  <si>
    <t>rozdział   paragraf</t>
  </si>
  <si>
    <t>§ 2570</t>
  </si>
  <si>
    <t xml:space="preserve">§ 6220 </t>
  </si>
  <si>
    <t xml:space="preserve">§ 6560 </t>
  </si>
  <si>
    <t>§ 2009</t>
  </si>
  <si>
    <t>Kwota</t>
  </si>
  <si>
    <t>Stan środków pieniężnych na początek roku</t>
  </si>
  <si>
    <t>Stan należności na początek roku</t>
  </si>
  <si>
    <t>Stan zobowiązań na początek roku</t>
  </si>
  <si>
    <t>Przychody z prowadzonej działalności</t>
  </si>
  <si>
    <t>Pozostałe przychody</t>
  </si>
  <si>
    <t xml:space="preserve">Dotacje z budżetu państwa lub budżetów jednostek samorządu terytorialnego </t>
  </si>
  <si>
    <t>z tego:      dotacja podmiotowa</t>
  </si>
  <si>
    <t>dotacje celowe na inwestycje</t>
  </si>
  <si>
    <t>inne dotacje celowe</t>
  </si>
  <si>
    <t>Koszty</t>
  </si>
  <si>
    <t xml:space="preserve">w tym: </t>
  </si>
  <si>
    <t>amortyzacja</t>
  </si>
  <si>
    <t>wynagrodzenia i składki od nich naliczane</t>
  </si>
  <si>
    <t>płatności odsetkowe wynikające 
z zaciągniętych zobowiązań</t>
  </si>
  <si>
    <t>zakup towarów i usług</t>
  </si>
  <si>
    <t>Środki na wydatki majątkowe</t>
  </si>
  <si>
    <t xml:space="preserve">Środki przyznane innym podmiotom </t>
  </si>
  <si>
    <t>Stan należności na koniec roku</t>
  </si>
  <si>
    <t>Stan zobowiązań na koniec roku</t>
  </si>
  <si>
    <t>Stan środków pieniężnych na koniec roku</t>
  </si>
  <si>
    <t>Kanclerz</t>
  </si>
  <si>
    <t>Polskiej Akademii Nauk</t>
  </si>
  <si>
    <t>Zdzisław Hensel</t>
  </si>
  <si>
    <r>
      <t xml:space="preserve">Dotacje </t>
    </r>
    <r>
      <rPr>
        <sz val="11"/>
        <rFont val="Arial"/>
        <family val="2"/>
        <charset val="238"/>
      </rPr>
      <t>celowe z budżetu na finansowanie lub dofinansowanie kosztów realizacji inwestycji i zakupów inwestycyjnych innych jednostek sektora finansów publicznych</t>
    </r>
  </si>
  <si>
    <t>Dotacje podmiotowe dla instytutów międzynarodowych</t>
  </si>
  <si>
    <t>PROJEKT PLANU FINANSOWEGO  
POLSKIEJ AKADEMII NAUK NA ROK 2014 (w tys. zł)</t>
  </si>
  <si>
    <t>Wyodrębnione zadania z zakresu działalności upowszechniającej naukę</t>
  </si>
  <si>
    <t>Koszty działalności statutowej organów Akademii i korporacji uczonych PAN</t>
  </si>
  <si>
    <t xml:space="preserve">Wyodrębnione zadania z zakresu działalności upowszechniającej naukę </t>
  </si>
  <si>
    <t>§ 2800</t>
  </si>
  <si>
    <t>Dotacja celowa z budżetu dla pozostałych jednostek zaliczanych do sektora finansów publicznych</t>
  </si>
  <si>
    <t xml:space="preserve"> PODZIAŁ kwot zapisanych w ustawie budżetowej na rok 2016  
(w  zł)        </t>
  </si>
  <si>
    <t>na wyodrębnione zadania z zakresu działalności upowszechniającej naukę (DUN)
(w zł)</t>
  </si>
  <si>
    <t>Dotacje celowe z budżetu na finansowanie lub dofinansowanie kosztów realizacji inwestycji i zakupów inwestycyjnych innych jednostek sektora finansów publicznych</t>
  </si>
  <si>
    <t>Dotacje celowe przekazane z budżetu na finansowanie lub dofinansowanie zadań inwestycyjnych obiektów zabytkowych jednostkom zaliczanym do sektora finansów publicznych</t>
  </si>
  <si>
    <t>Zwiększenie budżetu w trakcie prac parlamentarnych</t>
  </si>
  <si>
    <t>Zmiany wnioskowane przez dysponetów</t>
  </si>
  <si>
    <t>Zadanie</t>
  </si>
  <si>
    <t>Podzadanie</t>
  </si>
  <si>
    <t>Działanie</t>
  </si>
  <si>
    <t>Treść</t>
  </si>
  <si>
    <t>10.1.</t>
  </si>
  <si>
    <t>Prowadzenie badań naukowych oraz upowszechnianie, promocja i popularyzacja nauki</t>
  </si>
  <si>
    <t>10.1.3</t>
  </si>
  <si>
    <t>Upowszechnianie, promocja oraz popularyzacja nauki</t>
  </si>
  <si>
    <t>10.1.3.1</t>
  </si>
  <si>
    <t>10.1.3.1.1</t>
  </si>
  <si>
    <t>Działalność organów i korporacji uczonych Polskiej Akademii Nauk</t>
  </si>
  <si>
    <t>10.1.3.1.2</t>
  </si>
  <si>
    <t>Działalność Kancelarii i krajowych jednostek organizacyjnych Polskiej Akademii Nauk</t>
  </si>
  <si>
    <t>10.1.3.1.3</t>
  </si>
  <si>
    <t>Wspieranie aktywności Polskiej Akademii Nauk na forum międzynarodowym</t>
  </si>
  <si>
    <t>OGÓŁEM CZĘŚĆ 67 POLSKA AKADEMIA NAUK</t>
  </si>
  <si>
    <t>*) w roku 2016 zgodnie z ustalonym przez Ministra Finansów układem budżetu zadaniowego działalność Akademii wpisuje się w funkcji 10 Nauka polska w jedno działanie 10.1.3.1 Finansowanie działalności Polskiej Akademii Nauk. Podobnie jak w latach poprzednich działanie to zostało rozpisane na 3 poddziałania.</t>
  </si>
  <si>
    <t>§§</t>
  </si>
  <si>
    <t>Rozdział</t>
  </si>
  <si>
    <t>BWZ</t>
  </si>
  <si>
    <t>instytuty miedzynarodowe</t>
  </si>
  <si>
    <t>stacje zagraniczne</t>
  </si>
  <si>
    <t>DUN</t>
  </si>
  <si>
    <t>krajowe jednostki</t>
  </si>
  <si>
    <t>Kancelaria</t>
  </si>
  <si>
    <t>dotacje na kształcenie</t>
  </si>
  <si>
    <t>Poddziałanie *)</t>
  </si>
  <si>
    <t>Decyzja Nr 54/2016 Prezesa PAN z 22.12.2016 r.</t>
  </si>
  <si>
    <r>
      <t xml:space="preserve">Dotacje celowe </t>
    </r>
    <r>
      <rPr>
        <sz val="11"/>
        <rFont val="Arial"/>
        <family val="2"/>
        <charset val="238"/>
      </rPr>
      <t>w ramach programów finansowanych z udziałem środków europejskich oraz środków, o których mowa w art. 5 ust. 1 pkt 3 oraz ust. 3 pkt 5 i 6 ustawy, lub płatności w ramach budżetu środków europejskich, z wyłączeniem wydatków klasyfikowanych w paragrafie 205</t>
    </r>
  </si>
  <si>
    <r>
      <t xml:space="preserve">Dotacje celowe </t>
    </r>
    <r>
      <rPr>
        <sz val="11"/>
        <rFont val="Arial"/>
        <family val="2"/>
        <charset val="238"/>
      </rPr>
      <t>w ramach programów finansowanych z udziałem środków europejskich oraz środków, o których mowa w art. 5 ust. 1 pkt 3 oraz ust. 3 pkt 5 i 6 ustawy, lub płatności w ramach budżetu środków europejskich, z wyłączeniem wydatków klasyfikowanych w paragrafie 625</t>
    </r>
  </si>
  <si>
    <t>§ 6209</t>
  </si>
  <si>
    <t>Projekt budżetu państwa na rok 2017 w części 67 PAN w układzie zadaniowym (w tys. zł)</t>
  </si>
  <si>
    <t xml:space="preserve">Projekt ustawy
na 2017 rok
</t>
  </si>
  <si>
    <t>Zgodność z ustawą budżetową na 2017 rok</t>
  </si>
  <si>
    <t>DUN (nierozdysponowane)</t>
  </si>
  <si>
    <t>dotacja celowa na wkład własny (nierozdysponowane)</t>
  </si>
  <si>
    <t>Działalność Polskiej Akademii Nauk</t>
  </si>
  <si>
    <t>Program PASIFIC</t>
  </si>
  <si>
    <t>Dotacja podmiotowa                                                                               § 2570</t>
  </si>
  <si>
    <t>Dotacja celowa na kształcenie                            § 2800</t>
  </si>
  <si>
    <t>Dotacja celowa na wkład własny                     § 2009</t>
  </si>
  <si>
    <t>Dotacja celowa na inwestycje                             § 6220</t>
  </si>
  <si>
    <t>Dotacja celowa na inwestycje w obiektach zabytkowych   
§ 6560</t>
  </si>
  <si>
    <t xml:space="preserve">RAZEM                            </t>
  </si>
  <si>
    <t>Pomocnicze jednostki naukowe</t>
  </si>
  <si>
    <t xml:space="preserve">Biblioteka Gdańska </t>
  </si>
  <si>
    <t xml:space="preserve">Biblioteka Kórnicka </t>
  </si>
  <si>
    <t>Archiwum w Warszawie</t>
  </si>
  <si>
    <t>Archiwum Nauki PAN i PAU w Krakowie</t>
  </si>
  <si>
    <t xml:space="preserve">Muzeum Ziemi </t>
  </si>
  <si>
    <t xml:space="preserve">Stacje zagraniczne                                                               </t>
  </si>
  <si>
    <t>Centrum Badań Historycznych w Berlinie</t>
  </si>
  <si>
    <t>Biuro Promocji Nauki PolSCA w Brukseli</t>
  </si>
  <si>
    <t>Stacja Naukowa w Paryżu</t>
  </si>
  <si>
    <t>Stacja Naukowa w Rzymie</t>
  </si>
  <si>
    <t>Stacja Naukowa w Wiedniu</t>
  </si>
  <si>
    <t xml:space="preserve">Placówki naukowe nieposiadające osobowości prawnej                                                                                            </t>
  </si>
  <si>
    <t>Zakład Ichtiobiologii i Gospodarki Rybackiej</t>
  </si>
  <si>
    <t>Ogród Botaniczny - Centrum Zachowania Różnorodności Biologicznej</t>
  </si>
  <si>
    <t>Inne jednostki organizacyjne</t>
  </si>
  <si>
    <t>Dom Seniora</t>
  </si>
  <si>
    <t>Dom Zjazdów i Konferencji w Jabłonnie</t>
  </si>
  <si>
    <t>Dom Pracy Twórczej w Wierzbie</t>
  </si>
  <si>
    <t>Zakład Doświadczalny w Kórniku</t>
  </si>
  <si>
    <t>Zakład Działalności Pomocniczej</t>
  </si>
  <si>
    <t>Międzynarodowy Instytut Biologii Molekularnej i Komórkowej</t>
  </si>
  <si>
    <t>Instytuty naukowe PAN</t>
  </si>
  <si>
    <t>Budżet realizowany centralnie - przez Kancelarię PAN, z tego:</t>
  </si>
  <si>
    <t>Inne zadania</t>
  </si>
  <si>
    <t>Przedstawicielstwo 
Polska Akademia Nauk w Kijowie</t>
  </si>
  <si>
    <t>Polski Instytut 
Studiów Zaawansowanych PIASt</t>
  </si>
  <si>
    <t>RAZEM DZIAŁ 730 
SZKOLNICTWO WYŻSZE I NAUKA</t>
  </si>
  <si>
    <t>Załącznik nr 3 do Decyzji Nr 20/2020 
Prezesa Polskiej Akademii Nauk z dnia 24 kwietnia 2020 roku</t>
  </si>
  <si>
    <t>PODZIAŁ DOTACJI NA ROK 2020 - DLA JEDNOSTEK ORGANIZACYJNYCH (w zł)</t>
  </si>
  <si>
    <t>Załącznik nr 4 do Decyzji Nr 20/2020 
Prezesa Polskiej Akademii Nauk z dnia 24 kwietnia 2020 r.</t>
  </si>
  <si>
    <t>PLAN BUDŻETU CZĘŚCI 67 POLSKA AKADEMIA NAUK - W UKŁADZIE ZADANIOWYM</t>
  </si>
  <si>
    <t>Funkcja/Zadanie/Podzadanie/Działanie/Poddziałanie</t>
  </si>
  <si>
    <t>Kwota w zł</t>
  </si>
  <si>
    <t>Funkcja 10.  Szkolnictwo wyższe i nauka</t>
  </si>
  <si>
    <t>Zadanie 10.1.</t>
  </si>
  <si>
    <t>Zarządzanie systemem szkolnictwa wyższego i nauki</t>
  </si>
  <si>
    <t xml:space="preserve">Podzadanie 10.1.3. </t>
  </si>
  <si>
    <t>Upowszechnianie, promocja oraz popularyzacja szkolnictwa wyższego i nauki</t>
  </si>
  <si>
    <t xml:space="preserve">Działanie 10.1.3.1 Działalność Polskiej Akademii Nauk </t>
  </si>
  <si>
    <t>z tego:</t>
  </si>
  <si>
    <t>Poddziałanie 10.1.3.1.1 Działalność organów i korporacji uczonych Polskiej Akademii Nauk</t>
  </si>
  <si>
    <t>z tego z budżetu tradycyjnego:</t>
  </si>
  <si>
    <t>Rozdział 73010</t>
  </si>
  <si>
    <t>Poddziałanie 10.1.3.1.2 Działalność Kancelarii i krajowych jednostek organizacyjnych Polskiej Akademii Nauk</t>
  </si>
  <si>
    <t>Rozdział 73011</t>
  </si>
  <si>
    <t>Dotacje celowe w ramach programów finansowanych z udziałem środków europejskich oraz środków, o których mowa w art. 5 ust. 1 pkt 3 oraz ust. 3 pkt 5 i 6 ustawy, lub płatności w ramach budżetu środków europejskich, z wyłączeniem wydatków klasyfikowanych w paragrafie 205</t>
  </si>
  <si>
    <t>§ 6220</t>
  </si>
  <si>
    <t>§ 6560</t>
  </si>
  <si>
    <t>Rozdział 73095</t>
  </si>
  <si>
    <t>Poddziałanie 10.1.3.1.3 Wspieranie aktywności Polskiej Akademii Nauk na forum międzynarodowym</t>
  </si>
  <si>
    <t>Funkcja 11. Bezpieczeństwo zewnętrzne i nienaruszalność granic</t>
  </si>
  <si>
    <t>Zadanie 11.4.W</t>
  </si>
  <si>
    <t xml:space="preserve"> Gotowość struktur  administracyjno - gospodarczych kraju do obrony państwa</t>
  </si>
  <si>
    <t>Podzadanie 11.4.2.W</t>
  </si>
  <si>
    <t>Pozamilitarne przygotowania obronne</t>
  </si>
  <si>
    <t xml:space="preserve">Działanie 11.4.2.4.W Szkolenie obronne administracji publicznej i przedsiębiorców </t>
  </si>
  <si>
    <t xml:space="preserve">Poddziałanie 11.4.2.4.1. Szkolenie obronne administracji publicznej i przedsiębiorców </t>
  </si>
  <si>
    <t>Rozdział 75212</t>
  </si>
  <si>
    <t>§ 4000</t>
  </si>
  <si>
    <t>grupa wydatków bieżących</t>
  </si>
  <si>
    <t>rozdział 73010</t>
  </si>
  <si>
    <t>rozdział 73011</t>
  </si>
  <si>
    <t>rozdział 73095</t>
  </si>
  <si>
    <t>sprawdzenie</t>
  </si>
  <si>
    <t xml:space="preserve">OGÓŁEM Część 67  </t>
  </si>
  <si>
    <t xml:space="preserve">Razem Dział 730 </t>
  </si>
  <si>
    <t>Załącznik nr 1 do Decyzji Nr 20/2020 
Prezesa Polskiej Akademii Nauk z dnia 24 kwietnia 2020 roku</t>
  </si>
  <si>
    <t>PLAN FINANSOWY DLA CZĘŚCI 67 POLSKA AKADEMIA NAUK
PODZIAŁ NA ZADANIA</t>
  </si>
  <si>
    <r>
      <t xml:space="preserve"> </t>
    </r>
    <r>
      <rPr>
        <sz val="10"/>
        <rFont val="Arial"/>
        <family val="2"/>
        <charset val="238"/>
      </rPr>
      <t xml:space="preserve">PODZIAŁ 
kwot zapisanych w ustawie budżetowej na rok 2020
(w  zł)        </t>
    </r>
  </si>
  <si>
    <r>
      <t>Dotacje celowe</t>
    </r>
    <r>
      <rPr>
        <sz val="11"/>
        <rFont val="Arial"/>
        <family val="2"/>
        <charset val="238"/>
      </rPr>
      <t xml:space="preserve"> przekazane z budżetu na finansowanie lub dofinansowanie zadań inwestycyjnych </t>
    </r>
    <r>
      <rPr>
        <b/>
        <sz val="11"/>
        <rFont val="Arial"/>
        <family val="2"/>
        <charset val="238"/>
      </rPr>
      <t>obiektów zabytkowych</t>
    </r>
    <r>
      <rPr>
        <sz val="11"/>
        <rFont val="Arial"/>
        <family val="2"/>
        <charset val="238"/>
      </rPr>
      <t xml:space="preserve"> jednostkom zaliczanym do sektora finansów publicznych</t>
    </r>
  </si>
  <si>
    <t>Wyodrębnione zadania z zakresu upowszechniania i promocji działalności naukowej</t>
  </si>
  <si>
    <t xml:space="preserve">Dotacja podmiotowa dla Międzynarodowego Instytutu Biologii Molekularnej 
i Komórkowej </t>
  </si>
  <si>
    <t>RAZEM DZIAŁ 730 SZKOLNICTWO WYŻSZE I NAUKA</t>
  </si>
  <si>
    <t xml:space="preserve">Dział 752 Obrona narodowa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</si>
</sst>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\ _z_ł_-;\-* #,##0.00\ _z_ł_-;_-* &quot;-&quot;??\ _z_ł_-;_-@_-"/>
    <numFmt numFmtId="164" formatCode="_-* #,##0\ _z_ł_-;\-* #,##0\ _z_ł_-;_-* &quot;-&quot;??\ _z_ł_-;_-@_-"/>
    <numFmt numFmtId="165" formatCode="#,##0_ ;[Red]\-#,##0\ "/>
  </numFmts>
  <fonts count="54">
    <font>
      <sz val="10"/>
      <name val="Arial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sz val="10"/>
      <name val="Arial"/>
      <family val="2"/>
      <charset val="238"/>
    </font>
    <font>
      <i/>
      <sz val="12"/>
      <name val="Czcionka tekstu podstawowego"/>
      <charset val="238"/>
    </font>
    <font>
      <b/>
      <sz val="12"/>
      <color rgb="FF0070C0"/>
      <name val="Arial"/>
      <family val="2"/>
      <charset val="238"/>
    </font>
    <font>
      <sz val="12"/>
      <color rgb="FF0070C0"/>
      <name val="Arial"/>
      <family val="2"/>
      <charset val="238"/>
    </font>
    <font>
      <sz val="10"/>
      <color rgb="FF0070C0"/>
      <name val="Arial"/>
      <family val="2"/>
      <charset val="238"/>
    </font>
    <font>
      <b/>
      <i/>
      <sz val="12"/>
      <color rgb="FF0070C0"/>
      <name val="Arial"/>
      <family val="2"/>
      <charset val="238"/>
    </font>
    <font>
      <sz val="9"/>
      <name val="Arial"/>
      <family val="2"/>
      <charset val="238"/>
    </font>
    <font>
      <sz val="9"/>
      <color theme="1"/>
      <name val="Czcionka tekstu podstawowego"/>
      <family val="2"/>
      <charset val="238"/>
    </font>
    <font>
      <b/>
      <sz val="12"/>
      <color theme="1"/>
      <name val="Czcionka tekstu podstawowego"/>
      <charset val="238"/>
    </font>
    <font>
      <b/>
      <sz val="11"/>
      <name val="Arial"/>
      <family val="2"/>
      <charset val="238"/>
    </font>
    <font>
      <b/>
      <sz val="12"/>
      <color theme="1"/>
      <name val="Czcionka tekstu podstawowego"/>
      <family val="2"/>
      <charset val="238"/>
    </font>
    <font>
      <b/>
      <sz val="12"/>
      <color rgb="FF0070C0"/>
      <name val="Czcionka tekstu podstawowego"/>
      <family val="2"/>
      <charset val="238"/>
    </font>
    <font>
      <b/>
      <sz val="14"/>
      <color theme="1"/>
      <name val="Czcionka tekstu podstawowego"/>
      <charset val="238"/>
    </font>
    <font>
      <i/>
      <sz val="9"/>
      <color theme="1"/>
      <name val="Czcionka tekstu podstawowego"/>
      <family val="2"/>
      <charset val="238"/>
    </font>
    <font>
      <b/>
      <i/>
      <sz val="12"/>
      <color theme="1"/>
      <name val="Czcionka tekstu podstawowego"/>
      <charset val="238"/>
    </font>
    <font>
      <b/>
      <i/>
      <sz val="12"/>
      <color theme="1"/>
      <name val="Czcionka tekstu podstawowego"/>
      <family val="2"/>
      <charset val="238"/>
    </font>
    <font>
      <b/>
      <i/>
      <sz val="12"/>
      <color rgb="FF0070C0"/>
      <name val="Czcionka tekstu podstawowego"/>
      <family val="2"/>
      <charset val="238"/>
    </font>
    <font>
      <sz val="12"/>
      <color theme="1"/>
      <name val="Czcionka tekstu podstawowego"/>
      <charset val="238"/>
    </font>
    <font>
      <sz val="12"/>
      <color theme="1"/>
      <name val="Czcionka tekstu podstawowego"/>
      <family val="2"/>
      <charset val="238"/>
    </font>
    <font>
      <b/>
      <i/>
      <sz val="12"/>
      <color rgb="FF0070C0"/>
      <name val="Czcionka tekstu podstawowego"/>
      <charset val="238"/>
    </font>
    <font>
      <sz val="11"/>
      <color theme="1"/>
      <name val="Czcionka tekstu podstawowego"/>
      <family val="2"/>
      <charset val="238"/>
    </font>
    <font>
      <b/>
      <sz val="16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i/>
      <sz val="14"/>
      <color theme="1"/>
      <name val="Times New Roman"/>
      <family val="1"/>
      <charset val="238"/>
    </font>
    <font>
      <i/>
      <sz val="11"/>
      <color theme="1"/>
      <name val="Czcionka tekstu podstawowego"/>
      <charset val="238"/>
    </font>
    <font>
      <sz val="12"/>
      <name val="Czcionka tekstu podstawowego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i/>
      <sz val="12"/>
      <color rgb="FF0070C0"/>
      <name val="Arial"/>
      <family val="2"/>
      <charset val="238"/>
    </font>
    <font>
      <sz val="12"/>
      <color rgb="FFFF0000"/>
      <name val="Arial"/>
      <family val="2"/>
      <charset val="238"/>
    </font>
    <font>
      <sz val="11"/>
      <color rgb="FF0070C0"/>
      <name val="David"/>
      <family val="2"/>
      <charset val="177"/>
    </font>
    <font>
      <b/>
      <i/>
      <sz val="12"/>
      <name val="Arial"/>
      <family val="2"/>
      <charset val="238"/>
    </font>
    <font>
      <b/>
      <i/>
      <sz val="12"/>
      <color theme="1"/>
      <name val="Arial"/>
      <family val="2"/>
      <charset val="238"/>
    </font>
    <font>
      <b/>
      <sz val="14"/>
      <name val="Arial"/>
      <family val="2"/>
      <charset val="238"/>
    </font>
    <font>
      <b/>
      <sz val="10"/>
      <name val="Arial"/>
      <family val="2"/>
      <charset val="238"/>
    </font>
    <font>
      <b/>
      <sz val="13"/>
      <name val="Arial"/>
      <family val="2"/>
      <charset val="238"/>
    </font>
    <font>
      <i/>
      <sz val="12"/>
      <name val="Arial"/>
      <family val="2"/>
      <charset val="238"/>
    </font>
    <font>
      <sz val="13"/>
      <name val="Arial"/>
      <family val="2"/>
      <charset val="238"/>
    </font>
    <font>
      <b/>
      <sz val="16"/>
      <name val="Arial"/>
      <family val="2"/>
      <charset val="238"/>
    </font>
    <font>
      <sz val="10"/>
      <name val="Arial CE"/>
      <charset val="238"/>
    </font>
    <font>
      <sz val="14"/>
      <name val="Arial"/>
      <family val="2"/>
      <charset val="238"/>
    </font>
    <font>
      <i/>
      <sz val="14"/>
      <name val="Arial"/>
      <family val="2"/>
      <charset val="238"/>
    </font>
    <font>
      <sz val="10"/>
      <color rgb="FFFF0000"/>
      <name val="Arial"/>
      <family val="2"/>
      <charset val="238"/>
    </font>
    <font>
      <sz val="16"/>
      <name val="Arial"/>
      <family val="2"/>
      <charset val="238"/>
    </font>
    <font>
      <i/>
      <sz val="16"/>
      <name val="Arial"/>
      <family val="2"/>
      <charset val="238"/>
    </font>
    <font>
      <i/>
      <sz val="13"/>
      <name val="Arial"/>
      <family val="2"/>
      <charset val="238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3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/>
    <xf numFmtId="0" fontId="25" fillId="0" borderId="0"/>
    <xf numFmtId="0" fontId="5" fillId="0" borderId="0"/>
    <xf numFmtId="0" fontId="5" fillId="0" borderId="0"/>
    <xf numFmtId="43" fontId="25" fillId="0" borderId="0" applyFont="0" applyFill="0" applyBorder="0" applyAlignment="0" applyProtection="0"/>
    <xf numFmtId="43" fontId="31" fillId="0" borderId="0" applyFont="0" applyFill="0" applyBorder="0" applyAlignment="0" applyProtection="0"/>
    <xf numFmtId="0" fontId="47" fillId="0" borderId="0"/>
  </cellStyleXfs>
  <cellXfs count="404">
    <xf numFmtId="0" fontId="0" fillId="0" borderId="0" xfId="0"/>
    <xf numFmtId="3" fontId="0" fillId="0" borderId="0" xfId="0" applyNumberFormat="1"/>
    <xf numFmtId="3" fontId="5" fillId="0" borderId="0" xfId="0" applyNumberFormat="1" applyFont="1"/>
    <xf numFmtId="0" fontId="5" fillId="0" borderId="0" xfId="0" applyFont="1"/>
    <xf numFmtId="0" fontId="4" fillId="0" borderId="0" xfId="0" applyFont="1"/>
    <xf numFmtId="3" fontId="1" fillId="0" borderId="2" xfId="0" applyNumberFormat="1" applyFont="1" applyBorder="1" applyAlignment="1">
      <alignment horizontal="right" vertical="center" indent="1"/>
    </xf>
    <xf numFmtId="0" fontId="11" fillId="0" borderId="1" xfId="0" applyNumberFormat="1" applyFont="1" applyBorder="1" applyAlignment="1">
      <alignment horizontal="center" vertical="center"/>
    </xf>
    <xf numFmtId="0" fontId="11" fillId="0" borderId="2" xfId="0" applyNumberFormat="1" applyFont="1" applyBorder="1" applyAlignment="1">
      <alignment horizontal="center" vertical="center"/>
    </xf>
    <xf numFmtId="0" fontId="12" fillId="2" borderId="7" xfId="0" applyNumberFormat="1" applyFont="1" applyFill="1" applyBorder="1" applyAlignment="1">
      <alignment horizontal="center" vertical="center" wrapText="1"/>
    </xf>
    <xf numFmtId="3" fontId="13" fillId="2" borderId="6" xfId="0" applyNumberFormat="1" applyFont="1" applyFill="1" applyBorder="1" applyAlignment="1">
      <alignment horizontal="right" vertical="center" indent="1"/>
    </xf>
    <xf numFmtId="0" fontId="1" fillId="0" borderId="19" xfId="0" applyFont="1" applyBorder="1" applyAlignment="1">
      <alignment horizontal="center" vertical="center"/>
    </xf>
    <xf numFmtId="3" fontId="6" fillId="2" borderId="7" xfId="0" applyNumberFormat="1" applyFont="1" applyFill="1" applyBorder="1" applyAlignment="1">
      <alignment horizontal="right" vertical="center" indent="1"/>
    </xf>
    <xf numFmtId="3" fontId="13" fillId="2" borderId="24" xfId="0" applyNumberFormat="1" applyFont="1" applyFill="1" applyBorder="1" applyAlignment="1">
      <alignment horizontal="right" vertical="center" indent="1"/>
    </xf>
    <xf numFmtId="3" fontId="1" fillId="2" borderId="7" xfId="0" applyNumberFormat="1" applyFont="1" applyFill="1" applyBorder="1" applyAlignment="1">
      <alignment horizontal="right" vertical="center" indent="1"/>
    </xf>
    <xf numFmtId="3" fontId="15" fillId="2" borderId="7" xfId="0" applyNumberFormat="1" applyFont="1" applyFill="1" applyBorder="1" applyAlignment="1">
      <alignment horizontal="right" vertical="center" indent="1"/>
    </xf>
    <xf numFmtId="0" fontId="3" fillId="0" borderId="12" xfId="0" applyFont="1" applyBorder="1" applyAlignment="1">
      <alignment horizontal="center" vertical="center"/>
    </xf>
    <xf numFmtId="3" fontId="13" fillId="2" borderId="7" xfId="0" applyNumberFormat="1" applyFont="1" applyFill="1" applyBorder="1" applyAlignment="1">
      <alignment horizontal="right" vertical="center" indent="1"/>
    </xf>
    <xf numFmtId="3" fontId="13" fillId="2" borderId="11" xfId="0" applyNumberFormat="1" applyFont="1" applyFill="1" applyBorder="1" applyAlignment="1">
      <alignment horizontal="right" vertical="center" indent="1"/>
    </xf>
    <xf numFmtId="0" fontId="4" fillId="2" borderId="26" xfId="0" applyFont="1" applyFill="1" applyBorder="1" applyAlignment="1">
      <alignment horizontal="center" vertical="center" wrapText="1"/>
    </xf>
    <xf numFmtId="0" fontId="18" fillId="2" borderId="7" xfId="0" applyNumberFormat="1" applyFont="1" applyFill="1" applyBorder="1" applyAlignment="1">
      <alignment horizontal="center" vertical="center" wrapText="1"/>
    </xf>
    <xf numFmtId="3" fontId="19" fillId="2" borderId="6" xfId="0" applyNumberFormat="1" applyFont="1" applyFill="1" applyBorder="1" applyAlignment="1">
      <alignment horizontal="right" vertical="center" indent="1"/>
    </xf>
    <xf numFmtId="3" fontId="19" fillId="2" borderId="24" xfId="0" applyNumberFormat="1" applyFont="1" applyFill="1" applyBorder="1" applyAlignment="1">
      <alignment horizontal="right" vertical="center" indent="1"/>
    </xf>
    <xf numFmtId="3" fontId="20" fillId="2" borderId="7" xfId="0" applyNumberFormat="1" applyFont="1" applyFill="1" applyBorder="1" applyAlignment="1">
      <alignment horizontal="right" vertical="center" indent="1"/>
    </xf>
    <xf numFmtId="3" fontId="19" fillId="2" borderId="7" xfId="0" applyNumberFormat="1" applyFont="1" applyFill="1" applyBorder="1" applyAlignment="1">
      <alignment horizontal="right" vertical="center" indent="1"/>
    </xf>
    <xf numFmtId="3" fontId="19" fillId="2" borderId="11" xfId="0" applyNumberFormat="1" applyFont="1" applyFill="1" applyBorder="1" applyAlignment="1">
      <alignment horizontal="right" vertical="center" indent="1"/>
    </xf>
    <xf numFmtId="0" fontId="4" fillId="2" borderId="25" xfId="0" applyFont="1" applyFill="1" applyBorder="1" applyAlignment="1">
      <alignment horizontal="center" wrapText="1"/>
    </xf>
    <xf numFmtId="0" fontId="14" fillId="0" borderId="2" xfId="0" applyFont="1" applyBorder="1" applyAlignment="1">
      <alignment horizontal="left" vertical="center" wrapText="1" indent="1"/>
    </xf>
    <xf numFmtId="0" fontId="14" fillId="2" borderId="2" xfId="0" applyFont="1" applyFill="1" applyBorder="1" applyAlignment="1">
      <alignment horizontal="left" vertical="center" wrapText="1" indent="1"/>
    </xf>
    <xf numFmtId="0" fontId="1" fillId="0" borderId="2" xfId="0" applyFont="1" applyBorder="1" applyAlignment="1">
      <alignment horizontal="left" vertical="center" indent="4"/>
    </xf>
    <xf numFmtId="0" fontId="3" fillId="0" borderId="5" xfId="0" applyFont="1" applyBorder="1" applyAlignment="1">
      <alignment horizontal="left" vertical="center" wrapText="1" indent="1"/>
    </xf>
    <xf numFmtId="0" fontId="1" fillId="0" borderId="16" xfId="0" applyFont="1" applyBorder="1" applyAlignment="1">
      <alignment horizontal="left" vertical="center" wrapText="1" indent="4"/>
    </xf>
    <xf numFmtId="0" fontId="1" fillId="0" borderId="2" xfId="0" applyFont="1" applyBorder="1" applyAlignment="1">
      <alignment horizontal="left" vertical="center" wrapText="1" indent="4"/>
    </xf>
    <xf numFmtId="3" fontId="23" fillId="2" borderId="7" xfId="0" applyNumberFormat="1" applyFont="1" applyFill="1" applyBorder="1" applyAlignment="1">
      <alignment horizontal="right" vertical="center" indent="1"/>
    </xf>
    <xf numFmtId="0" fontId="3" fillId="0" borderId="1" xfId="0" applyFont="1" applyBorder="1" applyAlignment="1">
      <alignment horizontal="center" vertical="center"/>
    </xf>
    <xf numFmtId="0" fontId="7" fillId="4" borderId="20" xfId="0" applyFont="1" applyFill="1" applyBorder="1" applyAlignment="1">
      <alignment horizontal="center" vertical="center"/>
    </xf>
    <xf numFmtId="0" fontId="7" fillId="4" borderId="21" xfId="0" applyFont="1" applyFill="1" applyBorder="1" applyAlignment="1">
      <alignment horizontal="left" vertical="center" indent="1"/>
    </xf>
    <xf numFmtId="0" fontId="7" fillId="4" borderId="21" xfId="0" applyFont="1" applyFill="1" applyBorder="1" applyAlignment="1">
      <alignment horizontal="left" vertical="center" wrapText="1" indent="1"/>
    </xf>
    <xf numFmtId="0" fontId="17" fillId="3" borderId="20" xfId="0" applyFont="1" applyFill="1" applyBorder="1" applyAlignment="1">
      <alignment horizontal="center" vertical="center"/>
    </xf>
    <xf numFmtId="0" fontId="17" fillId="3" borderId="21" xfId="0" applyFont="1" applyFill="1" applyBorder="1" applyAlignment="1">
      <alignment horizontal="center" vertical="center"/>
    </xf>
    <xf numFmtId="3" fontId="17" fillId="3" borderId="22" xfId="0" applyNumberFormat="1" applyFont="1" applyFill="1" applyBorder="1" applyAlignment="1">
      <alignment horizontal="right" vertical="center" indent="1"/>
    </xf>
    <xf numFmtId="3" fontId="16" fillId="4" borderId="22" xfId="0" applyNumberFormat="1" applyFont="1" applyFill="1" applyBorder="1" applyAlignment="1">
      <alignment horizontal="right" vertical="center" indent="1"/>
    </xf>
    <xf numFmtId="3" fontId="21" fillId="4" borderId="22" xfId="0" applyNumberFormat="1" applyFont="1" applyFill="1" applyBorder="1" applyAlignment="1">
      <alignment horizontal="right" vertical="center" indent="1"/>
    </xf>
    <xf numFmtId="3" fontId="7" fillId="4" borderId="22" xfId="0" applyNumberFormat="1" applyFont="1" applyFill="1" applyBorder="1" applyAlignment="1">
      <alignment horizontal="right" vertical="center" indent="1"/>
    </xf>
    <xf numFmtId="3" fontId="10" fillId="4" borderId="22" xfId="0" applyNumberFormat="1" applyFont="1" applyFill="1" applyBorder="1" applyAlignment="1">
      <alignment horizontal="right" vertical="center" indent="1"/>
    </xf>
    <xf numFmtId="0" fontId="7" fillId="4" borderId="12" xfId="0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left" vertical="center" indent="1"/>
    </xf>
    <xf numFmtId="3" fontId="7" fillId="4" borderId="8" xfId="0" applyNumberFormat="1" applyFont="1" applyFill="1" applyBorder="1" applyAlignment="1">
      <alignment horizontal="right" vertical="center" indent="1"/>
    </xf>
    <xf numFmtId="3" fontId="10" fillId="4" borderId="8" xfId="0" applyNumberFormat="1" applyFont="1" applyFill="1" applyBorder="1" applyAlignment="1">
      <alignment horizontal="right" vertical="center" indent="1"/>
    </xf>
    <xf numFmtId="3" fontId="13" fillId="2" borderId="0" xfId="0" applyNumberFormat="1" applyFont="1" applyFill="1" applyBorder="1" applyAlignment="1">
      <alignment horizontal="right" vertical="center" indent="1"/>
    </xf>
    <xf numFmtId="3" fontId="1" fillId="2" borderId="2" xfId="0" applyNumberFormat="1" applyFont="1" applyFill="1" applyBorder="1" applyAlignment="1">
      <alignment horizontal="right" vertical="center" indent="1"/>
    </xf>
    <xf numFmtId="3" fontId="13" fillId="2" borderId="14" xfId="0" applyNumberFormat="1" applyFont="1" applyFill="1" applyBorder="1" applyAlignment="1">
      <alignment horizontal="right" vertical="center" indent="1"/>
    </xf>
    <xf numFmtId="3" fontId="19" fillId="2" borderId="14" xfId="0" applyNumberFormat="1" applyFont="1" applyFill="1" applyBorder="1" applyAlignment="1">
      <alignment horizontal="right" vertical="center" indent="1"/>
    </xf>
    <xf numFmtId="0" fontId="25" fillId="0" borderId="0" xfId="1"/>
    <xf numFmtId="3" fontId="27" fillId="0" borderId="31" xfId="1" applyNumberFormat="1" applyFont="1" applyBorder="1" applyAlignment="1">
      <alignment horizontal="center" vertical="center" wrapText="1"/>
    </xf>
    <xf numFmtId="3" fontId="27" fillId="0" borderId="28" xfId="1" applyNumberFormat="1" applyFont="1" applyBorder="1" applyAlignment="1">
      <alignment horizontal="center" vertical="center" wrapText="1"/>
    </xf>
    <xf numFmtId="0" fontId="25" fillId="0" borderId="0" xfId="1" applyAlignment="1">
      <alignment horizontal="center" wrapText="1"/>
    </xf>
    <xf numFmtId="3" fontId="27" fillId="0" borderId="1" xfId="1" applyNumberFormat="1" applyFont="1" applyBorder="1" applyAlignment="1">
      <alignment horizontal="left" vertical="center" indent="1"/>
    </xf>
    <xf numFmtId="3" fontId="27" fillId="0" borderId="29" xfId="1" applyNumberFormat="1" applyFont="1" applyBorder="1" applyAlignment="1">
      <alignment horizontal="right" vertical="center" indent="1"/>
    </xf>
    <xf numFmtId="3" fontId="27" fillId="0" borderId="9" xfId="1" applyNumberFormat="1" applyFont="1" applyBorder="1" applyAlignment="1">
      <alignment horizontal="left" vertical="center" wrapText="1" indent="1"/>
    </xf>
    <xf numFmtId="3" fontId="27" fillId="0" borderId="32" xfId="1" applyNumberFormat="1" applyFont="1" applyBorder="1" applyAlignment="1">
      <alignment horizontal="right" vertical="center" indent="1"/>
    </xf>
    <xf numFmtId="3" fontId="28" fillId="0" borderId="19" xfId="1" applyNumberFormat="1" applyFont="1" applyBorder="1" applyAlignment="1">
      <alignment horizontal="left" vertical="center" wrapText="1" indent="1"/>
    </xf>
    <xf numFmtId="3" fontId="28" fillId="0" borderId="33" xfId="1" applyNumberFormat="1" applyFont="1" applyBorder="1" applyAlignment="1">
      <alignment horizontal="right" vertical="center" indent="1"/>
    </xf>
    <xf numFmtId="0" fontId="29" fillId="0" borderId="0" xfId="1" applyFont="1"/>
    <xf numFmtId="3" fontId="28" fillId="0" borderId="19" xfId="1" applyNumberFormat="1" applyFont="1" applyBorder="1" applyAlignment="1">
      <alignment horizontal="left" vertical="center" wrapText="1" indent="7"/>
    </xf>
    <xf numFmtId="3" fontId="28" fillId="0" borderId="23" xfId="1" applyNumberFormat="1" applyFont="1" applyBorder="1" applyAlignment="1">
      <alignment horizontal="left" vertical="center" wrapText="1" indent="7"/>
    </xf>
    <xf numFmtId="3" fontId="27" fillId="0" borderId="26" xfId="1" applyNumberFormat="1" applyFont="1" applyBorder="1" applyAlignment="1">
      <alignment horizontal="right" vertical="center" indent="1"/>
    </xf>
    <xf numFmtId="3" fontId="28" fillId="0" borderId="32" xfId="1" applyNumberFormat="1" applyFont="1" applyBorder="1" applyAlignment="1">
      <alignment horizontal="left" vertical="center" indent="1"/>
    </xf>
    <xf numFmtId="3" fontId="28" fillId="0" borderId="19" xfId="1" applyNumberFormat="1" applyFont="1" applyBorder="1" applyAlignment="1">
      <alignment horizontal="left" vertical="center" indent="4"/>
    </xf>
    <xf numFmtId="3" fontId="28" fillId="0" borderId="19" xfId="1" applyNumberFormat="1" applyFont="1" applyBorder="1" applyAlignment="1">
      <alignment horizontal="left" vertical="center" wrapText="1" indent="4"/>
    </xf>
    <xf numFmtId="3" fontId="28" fillId="0" borderId="23" xfId="1" applyNumberFormat="1" applyFont="1" applyBorder="1" applyAlignment="1">
      <alignment horizontal="left" vertical="center" indent="4"/>
    </xf>
    <xf numFmtId="3" fontId="28" fillId="0" borderId="26" xfId="1" applyNumberFormat="1" applyFont="1" applyBorder="1" applyAlignment="1">
      <alignment horizontal="right" vertical="center" indent="1"/>
    </xf>
    <xf numFmtId="3" fontId="27" fillId="0" borderId="4" xfId="1" applyNumberFormat="1" applyFont="1" applyBorder="1" applyAlignment="1">
      <alignment horizontal="left" vertical="center" indent="1"/>
    </xf>
    <xf numFmtId="3" fontId="27" fillId="0" borderId="34" xfId="1" applyNumberFormat="1" applyFont="1" applyBorder="1" applyAlignment="1">
      <alignment horizontal="right" vertical="center" indent="1"/>
    </xf>
    <xf numFmtId="0" fontId="27" fillId="0" borderId="0" xfId="1" applyFont="1"/>
    <xf numFmtId="0" fontId="3" fillId="0" borderId="16" xfId="0" applyFont="1" applyBorder="1" applyAlignment="1">
      <alignment horizontal="left" vertical="center" wrapText="1" indent="1"/>
    </xf>
    <xf numFmtId="3" fontId="24" fillId="2" borderId="26" xfId="0" applyNumberFormat="1" applyFont="1" applyFill="1" applyBorder="1" applyAlignment="1">
      <alignment horizontal="right" vertical="center" indent="1"/>
    </xf>
    <xf numFmtId="3" fontId="22" fillId="2" borderId="24" xfId="0" applyNumberFormat="1" applyFont="1" applyFill="1" applyBorder="1" applyAlignment="1">
      <alignment horizontal="right" vertical="center" indent="1"/>
    </xf>
    <xf numFmtId="3" fontId="30" fillId="2" borderId="7" xfId="0" applyNumberFormat="1" applyFont="1" applyFill="1" applyBorder="1" applyAlignment="1">
      <alignment horizontal="right" vertical="center" indent="1"/>
    </xf>
    <xf numFmtId="3" fontId="1" fillId="0" borderId="7" xfId="0" applyNumberFormat="1" applyFont="1" applyFill="1" applyBorder="1" applyAlignment="1">
      <alignment horizontal="right" vertical="center" indent="1"/>
    </xf>
    <xf numFmtId="0" fontId="3" fillId="0" borderId="9" xfId="0" applyFont="1" applyBorder="1" applyAlignment="1">
      <alignment horizontal="center" vertical="center"/>
    </xf>
    <xf numFmtId="3" fontId="1" fillId="2" borderId="11" xfId="0" applyNumberFormat="1" applyFont="1" applyFill="1" applyBorder="1" applyAlignment="1">
      <alignment horizontal="right" vertical="center" indent="1"/>
    </xf>
    <xf numFmtId="3" fontId="3" fillId="0" borderId="11" xfId="0" applyNumberFormat="1" applyFont="1" applyFill="1" applyBorder="1" applyAlignment="1">
      <alignment horizontal="right" vertical="center" indent="1"/>
    </xf>
    <xf numFmtId="0" fontId="1" fillId="0" borderId="10" xfId="0" applyFont="1" applyBorder="1" applyAlignment="1">
      <alignment horizontal="left" vertical="center" wrapText="1" indent="4"/>
    </xf>
    <xf numFmtId="0" fontId="3" fillId="0" borderId="2" xfId="0" applyFont="1" applyBorder="1" applyAlignment="1">
      <alignment horizontal="left" vertical="center" wrapText="1" indent="1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3" fontId="7" fillId="4" borderId="3" xfId="0" applyNumberFormat="1" applyFont="1" applyFill="1" applyBorder="1" applyAlignment="1">
      <alignment horizontal="right" vertical="center" indent="1"/>
    </xf>
    <xf numFmtId="3" fontId="13" fillId="2" borderId="5" xfId="0" applyNumberFormat="1" applyFont="1" applyFill="1" applyBorder="1" applyAlignment="1">
      <alignment horizontal="right" vertical="center" indent="1"/>
    </xf>
    <xf numFmtId="3" fontId="22" fillId="2" borderId="16" xfId="0" applyNumberFormat="1" applyFont="1" applyFill="1" applyBorder="1" applyAlignment="1">
      <alignment horizontal="right" vertical="center" indent="1"/>
    </xf>
    <xf numFmtId="3" fontId="30" fillId="2" borderId="2" xfId="0" applyNumberFormat="1" applyFont="1" applyFill="1" applyBorder="1" applyAlignment="1">
      <alignment horizontal="right" vertical="center" indent="1"/>
    </xf>
    <xf numFmtId="3" fontId="7" fillId="4" borderId="21" xfId="0" applyNumberFormat="1" applyFont="1" applyFill="1" applyBorder="1" applyAlignment="1">
      <alignment horizontal="right" vertical="center" indent="1"/>
    </xf>
    <xf numFmtId="3" fontId="13" fillId="2" borderId="16" xfId="0" applyNumberFormat="1" applyFont="1" applyFill="1" applyBorder="1" applyAlignment="1">
      <alignment horizontal="right" vertical="center" indent="1"/>
    </xf>
    <xf numFmtId="3" fontId="15" fillId="2" borderId="2" xfId="0" applyNumberFormat="1" applyFont="1" applyFill="1" applyBorder="1" applyAlignment="1">
      <alignment horizontal="right" vertical="center" indent="1"/>
    </xf>
    <xf numFmtId="3" fontId="13" fillId="2" borderId="2" xfId="0" applyNumberFormat="1" applyFont="1" applyFill="1" applyBorder="1" applyAlignment="1">
      <alignment horizontal="right" vertical="center" indent="1"/>
    </xf>
    <xf numFmtId="3" fontId="13" fillId="2" borderId="13" xfId="0" applyNumberFormat="1" applyFont="1" applyFill="1" applyBorder="1" applyAlignment="1">
      <alignment horizontal="right" vertical="center" indent="1"/>
    </xf>
    <xf numFmtId="3" fontId="16" fillId="4" borderId="21" xfId="0" applyNumberFormat="1" applyFont="1" applyFill="1" applyBorder="1" applyAlignment="1">
      <alignment horizontal="right" vertical="center" indent="1"/>
    </xf>
    <xf numFmtId="3" fontId="23" fillId="2" borderId="2" xfId="0" applyNumberFormat="1" applyFont="1" applyFill="1" applyBorder="1" applyAlignment="1">
      <alignment horizontal="right" vertical="center" indent="1"/>
    </xf>
    <xf numFmtId="3" fontId="1" fillId="0" borderId="2" xfId="0" applyNumberFormat="1" applyFont="1" applyFill="1" applyBorder="1" applyAlignment="1">
      <alignment horizontal="right" vertical="center" indent="1"/>
    </xf>
    <xf numFmtId="3" fontId="3" fillId="0" borderId="10" xfId="0" applyNumberFormat="1" applyFont="1" applyFill="1" applyBorder="1" applyAlignment="1">
      <alignment horizontal="right" vertical="center" indent="1"/>
    </xf>
    <xf numFmtId="3" fontId="13" fillId="2" borderId="10" xfId="0" applyNumberFormat="1" applyFont="1" applyFill="1" applyBorder="1" applyAlignment="1">
      <alignment horizontal="right" vertical="center" indent="1"/>
    </xf>
    <xf numFmtId="3" fontId="17" fillId="3" borderId="21" xfId="0" applyNumberFormat="1" applyFont="1" applyFill="1" applyBorder="1" applyAlignment="1">
      <alignment horizontal="right" vertical="center" indent="1"/>
    </xf>
    <xf numFmtId="3" fontId="7" fillId="4" borderId="18" xfId="0" applyNumberFormat="1" applyFont="1" applyFill="1" applyBorder="1" applyAlignment="1">
      <alignment horizontal="right" vertical="center" indent="1"/>
    </xf>
    <xf numFmtId="3" fontId="1" fillId="0" borderId="10" xfId="0" applyNumberFormat="1" applyFont="1" applyFill="1" applyBorder="1" applyAlignment="1">
      <alignment horizontal="right" vertical="center" indent="1"/>
    </xf>
    <xf numFmtId="3" fontId="19" fillId="2" borderId="0" xfId="0" applyNumberFormat="1" applyFont="1" applyFill="1" applyBorder="1" applyAlignment="1">
      <alignment horizontal="right" vertical="center" indent="1"/>
    </xf>
    <xf numFmtId="3" fontId="11" fillId="0" borderId="2" xfId="0" applyNumberFormat="1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right" vertical="center" wrapText="1" indent="1"/>
    </xf>
    <xf numFmtId="3" fontId="1" fillId="0" borderId="16" xfId="0" applyNumberFormat="1" applyFont="1" applyBorder="1" applyAlignment="1">
      <alignment horizontal="right" vertical="center" wrapText="1" indent="1"/>
    </xf>
    <xf numFmtId="3" fontId="1" fillId="0" borderId="2" xfId="0" applyNumberFormat="1" applyFont="1" applyBorder="1" applyAlignment="1">
      <alignment horizontal="right" vertical="center" wrapText="1" indent="1"/>
    </xf>
    <xf numFmtId="3" fontId="7" fillId="4" borderId="21" xfId="0" applyNumberFormat="1" applyFont="1" applyFill="1" applyBorder="1" applyAlignment="1">
      <alignment horizontal="right" vertical="center" wrapText="1" indent="1"/>
    </xf>
    <xf numFmtId="3" fontId="3" fillId="0" borderId="16" xfId="0" applyNumberFormat="1" applyFont="1" applyBorder="1" applyAlignment="1">
      <alignment horizontal="right" vertical="center" wrapText="1" indent="1"/>
    </xf>
    <xf numFmtId="3" fontId="14" fillId="0" borderId="2" xfId="0" applyNumberFormat="1" applyFont="1" applyBorder="1" applyAlignment="1">
      <alignment horizontal="right" vertical="center" wrapText="1" indent="1"/>
    </xf>
    <xf numFmtId="3" fontId="14" fillId="2" borderId="2" xfId="0" applyNumberFormat="1" applyFont="1" applyFill="1" applyBorder="1" applyAlignment="1">
      <alignment horizontal="right" vertical="center" wrapText="1" indent="1"/>
    </xf>
    <xf numFmtId="3" fontId="14" fillId="2" borderId="13" xfId="0" applyNumberFormat="1" applyFont="1" applyFill="1" applyBorder="1" applyAlignment="1">
      <alignment horizontal="right" vertical="center" wrapText="1" indent="1"/>
    </xf>
    <xf numFmtId="3" fontId="1" fillId="0" borderId="10" xfId="0" applyNumberFormat="1" applyFont="1" applyBorder="1" applyAlignment="1">
      <alignment horizontal="right" vertical="center" wrapText="1" indent="1"/>
    </xf>
    <xf numFmtId="3" fontId="3" fillId="0" borderId="10" xfId="0" applyNumberFormat="1" applyFont="1" applyBorder="1" applyAlignment="1">
      <alignment horizontal="right" vertical="center" wrapText="1" indent="1"/>
    </xf>
    <xf numFmtId="3" fontId="14" fillId="2" borderId="10" xfId="0" applyNumberFormat="1" applyFont="1" applyFill="1" applyBorder="1" applyAlignment="1">
      <alignment horizontal="right" vertical="center" wrapText="1" indent="1"/>
    </xf>
    <xf numFmtId="0" fontId="33" fillId="0" borderId="0" xfId="0" applyFont="1" applyAlignment="1">
      <alignment vertical="center"/>
    </xf>
    <xf numFmtId="0" fontId="33" fillId="0" borderId="0" xfId="0" applyFont="1"/>
    <xf numFmtId="0" fontId="34" fillId="0" borderId="0" xfId="0" applyFont="1" applyAlignment="1">
      <alignment vertical="center"/>
    </xf>
    <xf numFmtId="0" fontId="35" fillId="5" borderId="2" xfId="0" applyFont="1" applyFill="1" applyBorder="1" applyAlignment="1">
      <alignment horizontal="center" vertical="center"/>
    </xf>
    <xf numFmtId="0" fontId="35" fillId="5" borderId="2" xfId="0" applyFont="1" applyFill="1" applyBorder="1" applyAlignment="1">
      <alignment horizontal="left" vertical="center" wrapText="1" indent="1"/>
    </xf>
    <xf numFmtId="164" fontId="35" fillId="5" borderId="2" xfId="5" applyNumberFormat="1" applyFont="1" applyFill="1" applyBorder="1" applyAlignment="1">
      <alignment vertical="center"/>
    </xf>
    <xf numFmtId="0" fontId="33" fillId="0" borderId="2" xfId="0" applyFont="1" applyBorder="1" applyAlignment="1">
      <alignment horizontal="center" vertical="center"/>
    </xf>
    <xf numFmtId="0" fontId="33" fillId="0" borderId="2" xfId="0" applyFont="1" applyBorder="1" applyAlignment="1">
      <alignment horizontal="left" vertical="center" wrapText="1" indent="1"/>
    </xf>
    <xf numFmtId="164" fontId="33" fillId="0" borderId="2" xfId="5" applyNumberFormat="1" applyFont="1" applyBorder="1" applyAlignment="1">
      <alignment vertical="center"/>
    </xf>
    <xf numFmtId="0" fontId="7" fillId="4" borderId="2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3" fontId="33" fillId="0" borderId="0" xfId="0" applyNumberFormat="1" applyFont="1" applyAlignment="1">
      <alignment vertical="center"/>
    </xf>
    <xf numFmtId="3" fontId="33" fillId="0" borderId="0" xfId="0" applyNumberFormat="1" applyFont="1"/>
    <xf numFmtId="0" fontId="8" fillId="0" borderId="2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36" fillId="0" borderId="2" xfId="0" applyFont="1" applyBorder="1" applyAlignment="1">
      <alignment horizontal="left" vertical="center" wrapText="1" indent="1"/>
    </xf>
    <xf numFmtId="164" fontId="36" fillId="0" borderId="2" xfId="5" applyNumberFormat="1" applyFont="1" applyBorder="1" applyAlignment="1">
      <alignment vertical="center"/>
    </xf>
    <xf numFmtId="0" fontId="8" fillId="0" borderId="0" xfId="0" applyFont="1" applyAlignment="1">
      <alignment vertical="center"/>
    </xf>
    <xf numFmtId="0" fontId="34" fillId="0" borderId="5" xfId="0" applyFont="1" applyBorder="1" applyAlignment="1">
      <alignment horizontal="center" vertical="center" wrapText="1"/>
    </xf>
    <xf numFmtId="0" fontId="38" fillId="4" borderId="5" xfId="0" applyFont="1" applyFill="1" applyBorder="1" applyAlignment="1">
      <alignment horizontal="center" vertical="center" wrapText="1"/>
    </xf>
    <xf numFmtId="0" fontId="35" fillId="5" borderId="1" xfId="0" applyFont="1" applyFill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64" fontId="35" fillId="6" borderId="3" xfId="5" applyNumberFormat="1" applyFont="1" applyFill="1" applyBorder="1" applyAlignment="1">
      <alignment vertical="center"/>
    </xf>
    <xf numFmtId="0" fontId="7" fillId="5" borderId="2" xfId="0" applyFont="1" applyFill="1" applyBorder="1" applyAlignment="1">
      <alignment horizontal="center" vertical="center"/>
    </xf>
    <xf numFmtId="3" fontId="33" fillId="5" borderId="7" xfId="0" applyNumberFormat="1" applyFont="1" applyFill="1" applyBorder="1" applyAlignment="1">
      <alignment vertical="center"/>
    </xf>
    <xf numFmtId="3" fontId="34" fillId="0" borderId="6" xfId="0" applyNumberFormat="1" applyFont="1" applyBorder="1" applyAlignment="1">
      <alignment horizontal="center" vertical="center" wrapText="1"/>
    </xf>
    <xf numFmtId="3" fontId="33" fillId="0" borderId="7" xfId="0" applyNumberFormat="1" applyFont="1" applyBorder="1" applyAlignment="1">
      <alignment horizontal="right" vertical="center" indent="1"/>
    </xf>
    <xf numFmtId="3" fontId="8" fillId="0" borderId="7" xfId="0" applyNumberFormat="1" applyFont="1" applyBorder="1" applyAlignment="1">
      <alignment horizontal="right" vertical="center" indent="1"/>
    </xf>
    <xf numFmtId="3" fontId="35" fillId="6" borderId="8" xfId="0" applyNumberFormat="1" applyFont="1" applyFill="1" applyBorder="1" applyAlignment="1">
      <alignment horizontal="right" vertical="center" indent="1"/>
    </xf>
    <xf numFmtId="0" fontId="3" fillId="0" borderId="2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9" fillId="0" borderId="2" xfId="0" applyFont="1" applyBorder="1" applyAlignment="1">
      <alignment horizontal="left" vertical="center" wrapText="1" indent="1"/>
    </xf>
    <xf numFmtId="164" fontId="39" fillId="0" borderId="2" xfId="5" applyNumberFormat="1" applyFont="1" applyBorder="1" applyAlignment="1">
      <alignment vertical="center"/>
    </xf>
    <xf numFmtId="3" fontId="3" fillId="0" borderId="7" xfId="0" applyNumberFormat="1" applyFont="1" applyBorder="1" applyAlignment="1">
      <alignment horizontal="right" vertical="center" indent="1"/>
    </xf>
    <xf numFmtId="0" fontId="3" fillId="0" borderId="0" xfId="0" applyFont="1" applyAlignment="1">
      <alignment vertical="center"/>
    </xf>
    <xf numFmtId="0" fontId="35" fillId="0" borderId="1" xfId="0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0" fontId="40" fillId="0" borderId="2" xfId="0" applyFont="1" applyBorder="1" applyAlignment="1">
      <alignment horizontal="center" vertical="center"/>
    </xf>
    <xf numFmtId="0" fontId="40" fillId="0" borderId="2" xfId="0" applyFont="1" applyBorder="1" applyAlignment="1">
      <alignment horizontal="left" vertical="center" wrapText="1" indent="1"/>
    </xf>
    <xf numFmtId="164" fontId="40" fillId="0" borderId="2" xfId="5" applyNumberFormat="1" applyFont="1" applyBorder="1" applyAlignment="1">
      <alignment vertical="center"/>
    </xf>
    <xf numFmtId="3" fontId="35" fillId="0" borderId="7" xfId="0" applyNumberFormat="1" applyFont="1" applyBorder="1" applyAlignment="1">
      <alignment horizontal="right" vertical="center" indent="1"/>
    </xf>
    <xf numFmtId="0" fontId="35" fillId="0" borderId="0" xfId="0" applyFont="1" applyAlignment="1">
      <alignment vertical="center"/>
    </xf>
    <xf numFmtId="0" fontId="32" fillId="0" borderId="31" xfId="0" applyFont="1" applyBorder="1" applyAlignment="1">
      <alignment horizontal="center" vertical="center" wrapText="1"/>
    </xf>
    <xf numFmtId="0" fontId="32" fillId="0" borderId="5" xfId="0" applyFont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14" fillId="2" borderId="2" xfId="3" applyFont="1" applyFill="1" applyBorder="1" applyAlignment="1">
      <alignment horizontal="left" vertical="center" wrapText="1" indent="1"/>
    </xf>
    <xf numFmtId="165" fontId="33" fillId="0" borderId="0" xfId="0" applyNumberFormat="1" applyFont="1" applyAlignment="1">
      <alignment vertical="center"/>
    </xf>
    <xf numFmtId="165" fontId="35" fillId="0" borderId="0" xfId="0" applyNumberFormat="1" applyFont="1" applyAlignment="1">
      <alignment vertical="center"/>
    </xf>
    <xf numFmtId="165" fontId="8" fillId="0" borderId="0" xfId="0" applyNumberFormat="1" applyFont="1" applyAlignment="1">
      <alignment vertical="center"/>
    </xf>
    <xf numFmtId="165" fontId="37" fillId="0" borderId="0" xfId="0" applyNumberFormat="1" applyFont="1" applyAlignment="1">
      <alignment vertical="center"/>
    </xf>
    <xf numFmtId="165" fontId="35" fillId="7" borderId="0" xfId="0" applyNumberFormat="1" applyFont="1" applyFill="1" applyAlignment="1">
      <alignment vertical="center"/>
    </xf>
    <xf numFmtId="165" fontId="3" fillId="7" borderId="0" xfId="0" applyNumberFormat="1" applyFont="1" applyFill="1" applyAlignment="1">
      <alignment vertical="center"/>
    </xf>
    <xf numFmtId="0" fontId="14" fillId="0" borderId="2" xfId="3" applyFont="1" applyBorder="1" applyAlignment="1">
      <alignment horizontal="left" vertical="center" wrapText="1" indent="1"/>
    </xf>
    <xf numFmtId="0" fontId="7" fillId="4" borderId="39" xfId="0" applyFont="1" applyFill="1" applyBorder="1" applyAlignment="1">
      <alignment horizontal="left" vertical="center" wrapText="1" indent="1"/>
    </xf>
    <xf numFmtId="0" fontId="1" fillId="0" borderId="20" xfId="3" applyFont="1" applyBorder="1" applyAlignment="1">
      <alignment horizontal="center" vertical="center" wrapText="1"/>
    </xf>
    <xf numFmtId="0" fontId="3" fillId="4" borderId="41" xfId="3" applyFont="1" applyFill="1" applyBorder="1" applyAlignment="1">
      <alignment horizontal="center" vertical="center" wrapText="1"/>
    </xf>
    <xf numFmtId="0" fontId="5" fillId="0" borderId="0" xfId="3"/>
    <xf numFmtId="0" fontId="3" fillId="0" borderId="20" xfId="3" applyFont="1" applyBorder="1" applyAlignment="1">
      <alignment horizontal="left" vertical="center" indent="1"/>
    </xf>
    <xf numFmtId="0" fontId="44" fillId="0" borderId="23" xfId="3" applyFont="1" applyBorder="1" applyAlignment="1">
      <alignment horizontal="left" vertical="center" indent="1"/>
    </xf>
    <xf numFmtId="0" fontId="4" fillId="0" borderId="0" xfId="3" applyFont="1"/>
    <xf numFmtId="0" fontId="3" fillId="0" borderId="20" xfId="3" applyFont="1" applyBorder="1" applyAlignment="1">
      <alignment horizontal="left" vertical="center" wrapText="1" indent="1"/>
    </xf>
    <xf numFmtId="0" fontId="1" fillId="0" borderId="9" xfId="3" applyFont="1" applyBorder="1" applyAlignment="1">
      <alignment horizontal="left" vertical="center" wrapText="1" indent="1"/>
    </xf>
    <xf numFmtId="0" fontId="42" fillId="0" borderId="0" xfId="3" applyFont="1"/>
    <xf numFmtId="0" fontId="5" fillId="0" borderId="0" xfId="3" applyFont="1"/>
    <xf numFmtId="0" fontId="1" fillId="0" borderId="31" xfId="3" applyFont="1" applyBorder="1" applyAlignment="1">
      <alignment horizontal="left" vertical="center" wrapText="1" indent="1"/>
    </xf>
    <xf numFmtId="0" fontId="1" fillId="0" borderId="4" xfId="3" applyFont="1" applyBorder="1" applyAlignment="1">
      <alignment horizontal="left" vertical="center" wrapText="1" indent="1"/>
    </xf>
    <xf numFmtId="0" fontId="42" fillId="0" borderId="0" xfId="3" applyFont="1" applyAlignment="1">
      <alignment vertical="center"/>
    </xf>
    <xf numFmtId="0" fontId="3" fillId="4" borderId="20" xfId="3" applyFont="1" applyFill="1" applyBorder="1" applyAlignment="1">
      <alignment horizontal="left" vertical="center" wrapText="1" indent="1"/>
    </xf>
    <xf numFmtId="0" fontId="5" fillId="0" borderId="0" xfId="3" applyFont="1" applyAlignment="1">
      <alignment vertical="center"/>
    </xf>
    <xf numFmtId="0" fontId="5" fillId="0" borderId="0" xfId="3" applyAlignment="1">
      <alignment vertical="center"/>
    </xf>
    <xf numFmtId="3" fontId="3" fillId="0" borderId="0" xfId="3" applyNumberFormat="1" applyFont="1" applyAlignment="1">
      <alignment horizontal="right" indent="1"/>
    </xf>
    <xf numFmtId="3" fontId="3" fillId="2" borderId="0" xfId="3" applyNumberFormat="1" applyFont="1" applyFill="1" applyAlignment="1">
      <alignment horizontal="right" indent="1"/>
    </xf>
    <xf numFmtId="0" fontId="42" fillId="2" borderId="0" xfId="3" applyFont="1" applyFill="1"/>
    <xf numFmtId="0" fontId="2" fillId="2" borderId="31" xfId="3" applyFont="1" applyFill="1" applyBorder="1" applyAlignment="1">
      <alignment horizontal="left" vertical="center" indent="1"/>
    </xf>
    <xf numFmtId="0" fontId="2" fillId="0" borderId="1" xfId="3" applyFont="1" applyBorder="1" applyAlignment="1">
      <alignment horizontal="left" vertical="center" indent="1"/>
    </xf>
    <xf numFmtId="0" fontId="2" fillId="0" borderId="9" xfId="3" applyFont="1" applyBorder="1" applyAlignment="1">
      <alignment horizontal="left" vertical="center" indent="1"/>
    </xf>
    <xf numFmtId="0" fontId="2" fillId="2" borderId="4" xfId="3" applyFont="1" applyFill="1" applyBorder="1" applyAlignment="1">
      <alignment horizontal="left" vertical="center" indent="1"/>
    </xf>
    <xf numFmtId="0" fontId="3" fillId="3" borderId="20" xfId="3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 vertical="center" wrapText="1"/>
    </xf>
    <xf numFmtId="0" fontId="43" fillId="9" borderId="40" xfId="6" applyFont="1" applyFill="1" applyBorder="1" applyAlignment="1">
      <alignment horizontal="left" vertical="center" wrapText="1" indent="1"/>
    </xf>
    <xf numFmtId="0" fontId="43" fillId="2" borderId="48" xfId="6" applyFont="1" applyFill="1" applyBorder="1" applyAlignment="1">
      <alignment vertical="center" wrapText="1"/>
    </xf>
    <xf numFmtId="0" fontId="43" fillId="2" borderId="37" xfId="6" applyFont="1" applyFill="1" applyBorder="1" applyAlignment="1">
      <alignment horizontal="left" vertical="center" wrapText="1" indent="1"/>
    </xf>
    <xf numFmtId="0" fontId="43" fillId="0" borderId="49" xfId="6" applyFont="1" applyFill="1" applyBorder="1" applyAlignment="1">
      <alignment vertical="center" wrapText="1"/>
    </xf>
    <xf numFmtId="0" fontId="43" fillId="4" borderId="2" xfId="6" applyFont="1" applyFill="1" applyBorder="1" applyAlignment="1">
      <alignment horizontal="left" vertical="center" wrapText="1" indent="1"/>
    </xf>
    <xf numFmtId="0" fontId="1" fillId="0" borderId="37" xfId="3" applyFont="1" applyBorder="1" applyAlignment="1">
      <alignment horizontal="center" vertical="center"/>
    </xf>
    <xf numFmtId="0" fontId="3" fillId="0" borderId="49" xfId="6" applyFont="1" applyFill="1" applyBorder="1" applyAlignment="1">
      <alignment horizontal="center" vertical="center" wrapText="1"/>
    </xf>
    <xf numFmtId="0" fontId="1" fillId="0" borderId="0" xfId="3" applyFont="1" applyAlignment="1">
      <alignment horizontal="center" vertical="center"/>
    </xf>
    <xf numFmtId="0" fontId="44" fillId="0" borderId="53" xfId="6" applyFont="1" applyFill="1" applyBorder="1" applyAlignment="1">
      <alignment horizontal="center" vertical="center" wrapText="1"/>
    </xf>
    <xf numFmtId="0" fontId="49" fillId="0" borderId="53" xfId="6" applyFont="1" applyFill="1" applyBorder="1" applyAlignment="1">
      <alignment horizontal="center" vertical="center" wrapText="1"/>
    </xf>
    <xf numFmtId="3" fontId="5" fillId="0" borderId="0" xfId="3" applyNumberFormat="1" applyAlignment="1">
      <alignment vertical="center"/>
    </xf>
    <xf numFmtId="0" fontId="44" fillId="0" borderId="55" xfId="6" applyFont="1" applyFill="1" applyBorder="1" applyAlignment="1">
      <alignment horizontal="center" vertical="center" wrapText="1"/>
    </xf>
    <xf numFmtId="0" fontId="49" fillId="0" borderId="55" xfId="6" applyFont="1" applyFill="1" applyBorder="1" applyAlignment="1">
      <alignment horizontal="center" vertical="center" wrapText="1"/>
    </xf>
    <xf numFmtId="0" fontId="44" fillId="0" borderId="56" xfId="6" applyFont="1" applyFill="1" applyBorder="1" applyAlignment="1">
      <alignment horizontal="center" vertical="center" wrapText="1"/>
    </xf>
    <xf numFmtId="0" fontId="49" fillId="0" borderId="56" xfId="6" applyFont="1" applyFill="1" applyBorder="1" applyAlignment="1">
      <alignment horizontal="center" vertical="center" wrapText="1"/>
    </xf>
    <xf numFmtId="0" fontId="44" fillId="0" borderId="56" xfId="6" applyFont="1" applyFill="1" applyBorder="1" applyAlignment="1">
      <alignment horizontal="left" vertical="center" wrapText="1" indent="1"/>
    </xf>
    <xf numFmtId="3" fontId="5" fillId="0" borderId="0" xfId="3" applyNumberFormat="1"/>
    <xf numFmtId="0" fontId="5" fillId="4" borderId="2" xfId="3" applyFill="1" applyBorder="1"/>
    <xf numFmtId="0" fontId="49" fillId="4" borderId="2" xfId="6" applyFont="1" applyFill="1" applyBorder="1" applyAlignment="1">
      <alignment horizontal="center" vertical="center" wrapText="1"/>
    </xf>
    <xf numFmtId="3" fontId="5" fillId="4" borderId="2" xfId="3" applyNumberFormat="1" applyFill="1" applyBorder="1"/>
    <xf numFmtId="0" fontId="5" fillId="7" borderId="2" xfId="3" applyFill="1" applyBorder="1"/>
    <xf numFmtId="3" fontId="5" fillId="7" borderId="2" xfId="3" applyNumberFormat="1" applyFill="1" applyBorder="1"/>
    <xf numFmtId="0" fontId="5" fillId="0" borderId="2" xfId="3" applyBorder="1"/>
    <xf numFmtId="0" fontId="49" fillId="0" borderId="2" xfId="6" applyFont="1" applyFill="1" applyBorder="1" applyAlignment="1">
      <alignment horizontal="center" vertical="center" wrapText="1"/>
    </xf>
    <xf numFmtId="3" fontId="5" fillId="0" borderId="2" xfId="3" applyNumberFormat="1" applyBorder="1"/>
    <xf numFmtId="0" fontId="5" fillId="3" borderId="2" xfId="3" applyFill="1" applyBorder="1"/>
    <xf numFmtId="3" fontId="5" fillId="3" borderId="2" xfId="3" applyNumberFormat="1" applyFill="1" applyBorder="1"/>
    <xf numFmtId="0" fontId="5" fillId="10" borderId="2" xfId="3" applyFill="1" applyBorder="1" applyAlignment="1">
      <alignment vertical="center"/>
    </xf>
    <xf numFmtId="3" fontId="5" fillId="10" borderId="2" xfId="3" applyNumberFormat="1" applyFill="1" applyBorder="1" applyAlignment="1">
      <alignment vertical="center"/>
    </xf>
    <xf numFmtId="0" fontId="50" fillId="0" borderId="0" xfId="3" applyFont="1"/>
    <xf numFmtId="3" fontId="51" fillId="4" borderId="2" xfId="3" applyNumberFormat="1" applyFont="1" applyFill="1" applyBorder="1"/>
    <xf numFmtId="3" fontId="51" fillId="7" borderId="2" xfId="3" applyNumberFormat="1" applyFont="1" applyFill="1" applyBorder="1"/>
    <xf numFmtId="3" fontId="51" fillId="0" borderId="2" xfId="3" applyNumberFormat="1" applyFont="1" applyBorder="1"/>
    <xf numFmtId="3" fontId="51" fillId="3" borderId="2" xfId="3" applyNumberFormat="1" applyFont="1" applyFill="1" applyBorder="1"/>
    <xf numFmtId="3" fontId="51" fillId="10" borderId="2" xfId="3" applyNumberFormat="1" applyFont="1" applyFill="1" applyBorder="1" applyAlignment="1">
      <alignment vertical="center"/>
    </xf>
    <xf numFmtId="0" fontId="5" fillId="11" borderId="0" xfId="3" applyFill="1"/>
    <xf numFmtId="0" fontId="49" fillId="11" borderId="56" xfId="6" applyFont="1" applyFill="1" applyBorder="1" applyAlignment="1">
      <alignment horizontal="center" vertical="center" wrapText="1"/>
    </xf>
    <xf numFmtId="3" fontId="5" fillId="11" borderId="0" xfId="3" applyNumberFormat="1" applyFill="1"/>
    <xf numFmtId="0" fontId="5" fillId="12" borderId="2" xfId="3" applyFill="1" applyBorder="1"/>
    <xf numFmtId="0" fontId="5" fillId="12" borderId="2" xfId="3" applyFill="1" applyBorder="1" applyAlignment="1">
      <alignment vertical="center"/>
    </xf>
    <xf numFmtId="3" fontId="5" fillId="12" borderId="2" xfId="3" applyNumberFormat="1" applyFill="1" applyBorder="1" applyAlignment="1">
      <alignment vertical="center"/>
    </xf>
    <xf numFmtId="3" fontId="51" fillId="12" borderId="2" xfId="3" applyNumberFormat="1" applyFont="1" applyFill="1" applyBorder="1" applyAlignment="1">
      <alignment vertical="center"/>
    </xf>
    <xf numFmtId="0" fontId="1" fillId="0" borderId="21" xfId="3" applyFont="1" applyFill="1" applyBorder="1" applyAlignment="1">
      <alignment horizontal="center" vertical="center" wrapText="1"/>
    </xf>
    <xf numFmtId="0" fontId="1" fillId="2" borderId="21" xfId="3" applyFont="1" applyFill="1" applyBorder="1" applyAlignment="1">
      <alignment horizontal="center" vertical="center" wrapText="1"/>
    </xf>
    <xf numFmtId="0" fontId="1" fillId="2" borderId="39" xfId="3" applyFont="1" applyFill="1" applyBorder="1" applyAlignment="1">
      <alignment horizontal="center" vertical="center" wrapText="1"/>
    </xf>
    <xf numFmtId="3" fontId="5" fillId="0" borderId="0" xfId="3" applyNumberFormat="1" applyFont="1" applyAlignment="1">
      <alignment vertical="center"/>
    </xf>
    <xf numFmtId="0" fontId="5" fillId="0" borderId="37" xfId="3" applyFont="1" applyBorder="1"/>
    <xf numFmtId="3" fontId="46" fillId="9" borderId="2" xfId="6" applyNumberFormat="1" applyFont="1" applyFill="1" applyBorder="1" applyAlignment="1">
      <alignment horizontal="right" vertical="center" wrapText="1" indent="1"/>
    </xf>
    <xf numFmtId="3" fontId="46" fillId="2" borderId="2" xfId="6" applyNumberFormat="1" applyFont="1" applyFill="1" applyBorder="1" applyAlignment="1">
      <alignment horizontal="right" vertical="center" wrapText="1" indent="1"/>
    </xf>
    <xf numFmtId="3" fontId="46" fillId="4" borderId="10" xfId="6" applyNumberFormat="1" applyFont="1" applyFill="1" applyBorder="1" applyAlignment="1">
      <alignment horizontal="right" vertical="center" wrapText="1" indent="1"/>
    </xf>
    <xf numFmtId="3" fontId="46" fillId="0" borderId="48" xfId="6" applyNumberFormat="1" applyFont="1" applyFill="1" applyBorder="1" applyAlignment="1">
      <alignment horizontal="right" vertical="center" wrapText="1" indent="1"/>
    </xf>
    <xf numFmtId="3" fontId="46" fillId="0" borderId="10" xfId="6" applyNumberFormat="1" applyFont="1" applyFill="1" applyBorder="1" applyAlignment="1">
      <alignment horizontal="right" vertical="center" wrapText="1" indent="1"/>
    </xf>
    <xf numFmtId="3" fontId="51" fillId="0" borderId="10" xfId="6" applyNumberFormat="1" applyFont="1" applyFill="1" applyBorder="1" applyAlignment="1">
      <alignment horizontal="right" vertical="center" wrapText="1" indent="1"/>
    </xf>
    <xf numFmtId="3" fontId="52" fillId="0" borderId="53" xfId="6" applyNumberFormat="1" applyFont="1" applyFill="1" applyBorder="1" applyAlignment="1">
      <alignment horizontal="right" vertical="center" wrapText="1" indent="1"/>
    </xf>
    <xf numFmtId="3" fontId="46" fillId="0" borderId="2" xfId="6" applyNumberFormat="1" applyFont="1" applyFill="1" applyBorder="1" applyAlignment="1">
      <alignment horizontal="right" vertical="center" wrapText="1" indent="1"/>
    </xf>
    <xf numFmtId="3" fontId="51" fillId="0" borderId="54" xfId="6" applyNumberFormat="1" applyFont="1" applyFill="1" applyBorder="1" applyAlignment="1">
      <alignment horizontal="right" vertical="center" wrapText="1" indent="1"/>
    </xf>
    <xf numFmtId="3" fontId="52" fillId="0" borderId="55" xfId="6" applyNumberFormat="1" applyFont="1" applyFill="1" applyBorder="1" applyAlignment="1">
      <alignment horizontal="right" vertical="center" wrapText="1" indent="1"/>
    </xf>
    <xf numFmtId="3" fontId="52" fillId="0" borderId="13" xfId="6" applyNumberFormat="1" applyFont="1" applyFill="1" applyBorder="1" applyAlignment="1">
      <alignment horizontal="right" vertical="center" wrapText="1" indent="1"/>
    </xf>
    <xf numFmtId="3" fontId="51" fillId="0" borderId="13" xfId="6" applyNumberFormat="1" applyFont="1" applyFill="1" applyBorder="1" applyAlignment="1">
      <alignment horizontal="right" vertical="center" wrapText="1" indent="1"/>
    </xf>
    <xf numFmtId="3" fontId="52" fillId="0" borderId="56" xfId="6" applyNumberFormat="1" applyFont="1" applyFill="1" applyBorder="1" applyAlignment="1">
      <alignment horizontal="right" vertical="center" wrapText="1" indent="1"/>
    </xf>
    <xf numFmtId="3" fontId="52" fillId="0" borderId="16" xfId="6" applyNumberFormat="1" applyFont="1" applyFill="1" applyBorder="1" applyAlignment="1">
      <alignment horizontal="right" vertical="center" wrapText="1" indent="1"/>
    </xf>
    <xf numFmtId="0" fontId="53" fillId="0" borderId="53" xfId="6" applyFont="1" applyFill="1" applyBorder="1" applyAlignment="1">
      <alignment horizontal="left" vertical="center" wrapText="1" indent="1"/>
    </xf>
    <xf numFmtId="0" fontId="53" fillId="0" borderId="55" xfId="6" applyFont="1" applyFill="1" applyBorder="1" applyAlignment="1">
      <alignment horizontal="left" vertical="center" wrapText="1" indent="1"/>
    </xf>
    <xf numFmtId="3" fontId="41" fillId="0" borderId="21" xfId="3" applyNumberFormat="1" applyFont="1" applyFill="1" applyBorder="1" applyAlignment="1">
      <alignment horizontal="right" vertical="center" indent="1"/>
    </xf>
    <xf numFmtId="3" fontId="41" fillId="0" borderId="39" xfId="3" applyNumberFormat="1" applyFont="1" applyFill="1" applyBorder="1" applyAlignment="1">
      <alignment horizontal="right" vertical="center" indent="1"/>
    </xf>
    <xf numFmtId="3" fontId="41" fillId="0" borderId="22" xfId="3" applyNumberFormat="1" applyFont="1" applyFill="1" applyBorder="1" applyAlignment="1">
      <alignment horizontal="right" vertical="center" indent="1"/>
    </xf>
    <xf numFmtId="3" fontId="41" fillId="4" borderId="41" xfId="3" applyNumberFormat="1" applyFont="1" applyFill="1" applyBorder="1" applyAlignment="1">
      <alignment horizontal="right" vertical="center" indent="1"/>
    </xf>
    <xf numFmtId="3" fontId="48" fillId="0" borderId="16" xfId="3" applyNumberFormat="1" applyFont="1" applyFill="1" applyBorder="1" applyAlignment="1">
      <alignment horizontal="right" vertical="center" indent="1"/>
    </xf>
    <xf numFmtId="3" fontId="48" fillId="2" borderId="16" xfId="3" applyNumberFormat="1" applyFont="1" applyFill="1" applyBorder="1" applyAlignment="1">
      <alignment horizontal="right" vertical="center" indent="1"/>
    </xf>
    <xf numFmtId="3" fontId="48" fillId="2" borderId="36" xfId="3" applyNumberFormat="1" applyFont="1" applyFill="1" applyBorder="1" applyAlignment="1">
      <alignment horizontal="right" vertical="center" indent="1"/>
    </xf>
    <xf numFmtId="3" fontId="48" fillId="2" borderId="24" xfId="3" applyNumberFormat="1" applyFont="1" applyFill="1" applyBorder="1" applyAlignment="1">
      <alignment horizontal="right" vertical="center" indent="1"/>
    </xf>
    <xf numFmtId="3" fontId="41" fillId="4" borderId="26" xfId="3" applyNumberFormat="1" applyFont="1" applyFill="1" applyBorder="1" applyAlignment="1">
      <alignment horizontal="right" vertical="center" indent="1"/>
    </xf>
    <xf numFmtId="3" fontId="48" fillId="0" borderId="2" xfId="3" applyNumberFormat="1" applyFont="1" applyFill="1" applyBorder="1" applyAlignment="1">
      <alignment horizontal="right" vertical="center" indent="1"/>
    </xf>
    <xf numFmtId="3" fontId="48" fillId="2" borderId="2" xfId="3" applyNumberFormat="1" applyFont="1" applyFill="1" applyBorder="1" applyAlignment="1">
      <alignment horizontal="right" vertical="center" indent="1"/>
    </xf>
    <xf numFmtId="3" fontId="48" fillId="2" borderId="37" xfId="3" applyNumberFormat="1" applyFont="1" applyFill="1" applyBorder="1" applyAlignment="1">
      <alignment horizontal="right" vertical="center" indent="1"/>
    </xf>
    <xf numFmtId="3" fontId="48" fillId="2" borderId="7" xfId="3" applyNumberFormat="1" applyFont="1" applyFill="1" applyBorder="1" applyAlignment="1">
      <alignment horizontal="right" vertical="center" indent="1"/>
    </xf>
    <xf numFmtId="3" fontId="41" fillId="4" borderId="29" xfId="3" applyNumberFormat="1" applyFont="1" applyFill="1" applyBorder="1" applyAlignment="1">
      <alignment horizontal="right" vertical="center" indent="1"/>
    </xf>
    <xf numFmtId="3" fontId="41" fillId="0" borderId="2" xfId="3" applyNumberFormat="1" applyFont="1" applyFill="1" applyBorder="1" applyAlignment="1">
      <alignment horizontal="right" vertical="center" indent="1"/>
    </xf>
    <xf numFmtId="3" fontId="41" fillId="0" borderId="37" xfId="3" applyNumberFormat="1" applyFont="1" applyFill="1" applyBorder="1" applyAlignment="1">
      <alignment horizontal="right" vertical="center" indent="1"/>
    </xf>
    <xf numFmtId="3" fontId="41" fillId="0" borderId="7" xfId="3" applyNumberFormat="1" applyFont="1" applyFill="1" applyBorder="1" applyAlignment="1">
      <alignment horizontal="right" vertical="center" indent="1"/>
    </xf>
    <xf numFmtId="3" fontId="48" fillId="0" borderId="10" xfId="3" applyNumberFormat="1" applyFont="1" applyFill="1" applyBorder="1" applyAlignment="1">
      <alignment horizontal="right" vertical="center" indent="1"/>
    </xf>
    <xf numFmtId="3" fontId="48" fillId="2" borderId="10" xfId="3" applyNumberFormat="1" applyFont="1" applyFill="1" applyBorder="1" applyAlignment="1">
      <alignment horizontal="right" vertical="center" indent="1"/>
    </xf>
    <xf numFmtId="3" fontId="48" fillId="2" borderId="40" xfId="3" applyNumberFormat="1" applyFont="1" applyFill="1" applyBorder="1" applyAlignment="1">
      <alignment horizontal="right" vertical="center" indent="1"/>
    </xf>
    <xf numFmtId="3" fontId="48" fillId="2" borderId="11" xfId="3" applyNumberFormat="1" applyFont="1" applyFill="1" applyBorder="1" applyAlignment="1">
      <alignment horizontal="right" vertical="center" indent="1"/>
    </xf>
    <xf numFmtId="3" fontId="41" fillId="4" borderId="32" xfId="3" applyNumberFormat="1" applyFont="1" applyFill="1" applyBorder="1" applyAlignment="1">
      <alignment horizontal="right" vertical="center" indent="1"/>
    </xf>
    <xf numFmtId="3" fontId="48" fillId="0" borderId="5" xfId="3" applyNumberFormat="1" applyFont="1" applyFill="1" applyBorder="1" applyAlignment="1">
      <alignment horizontal="right" vertical="center" indent="1"/>
    </xf>
    <xf numFmtId="3" fontId="48" fillId="2" borderId="5" xfId="3" applyNumberFormat="1" applyFont="1" applyFill="1" applyBorder="1" applyAlignment="1">
      <alignment horizontal="right" vertical="center" indent="1"/>
    </xf>
    <xf numFmtId="3" fontId="48" fillId="2" borderId="38" xfId="3" applyNumberFormat="1" applyFont="1" applyFill="1" applyBorder="1" applyAlignment="1">
      <alignment horizontal="right" vertical="center" indent="1"/>
    </xf>
    <xf numFmtId="3" fontId="48" fillId="2" borderId="6" xfId="3" applyNumberFormat="1" applyFont="1" applyFill="1" applyBorder="1" applyAlignment="1">
      <alignment horizontal="right" vertical="center" indent="1"/>
    </xf>
    <xf numFmtId="3" fontId="41" fillId="4" borderId="28" xfId="3" applyNumberFormat="1" applyFont="1" applyFill="1" applyBorder="1" applyAlignment="1">
      <alignment horizontal="right" vertical="center" indent="1"/>
    </xf>
    <xf numFmtId="3" fontId="41" fillId="2" borderId="21" xfId="3" applyNumberFormat="1" applyFont="1" applyFill="1" applyBorder="1" applyAlignment="1">
      <alignment horizontal="right" vertical="center" indent="1"/>
    </xf>
    <xf numFmtId="3" fontId="41" fillId="2" borderId="39" xfId="3" applyNumberFormat="1" applyFont="1" applyFill="1" applyBorder="1" applyAlignment="1">
      <alignment horizontal="right" vertical="center" indent="1"/>
    </xf>
    <xf numFmtId="3" fontId="41" fillId="2" borderId="22" xfId="3" applyNumberFormat="1" applyFont="1" applyFill="1" applyBorder="1" applyAlignment="1">
      <alignment horizontal="right" vertical="center" indent="1"/>
    </xf>
    <xf numFmtId="3" fontId="41" fillId="0" borderId="3" xfId="3" applyNumberFormat="1" applyFont="1" applyFill="1" applyBorder="1" applyAlignment="1">
      <alignment horizontal="right" vertical="center" indent="1"/>
    </xf>
    <xf numFmtId="3" fontId="48" fillId="2" borderId="3" xfId="3" applyNumberFormat="1" applyFont="1" applyFill="1" applyBorder="1" applyAlignment="1">
      <alignment horizontal="right" vertical="center" indent="1"/>
    </xf>
    <xf numFmtId="3" fontId="41" fillId="2" borderId="3" xfId="3" applyNumberFormat="1" applyFont="1" applyFill="1" applyBorder="1" applyAlignment="1">
      <alignment horizontal="right" vertical="center" indent="1"/>
    </xf>
    <xf numFmtId="3" fontId="41" fillId="2" borderId="42" xfId="3" applyNumberFormat="1" applyFont="1" applyFill="1" applyBorder="1" applyAlignment="1">
      <alignment horizontal="right" vertical="center" indent="1"/>
    </xf>
    <xf numFmtId="3" fontId="41" fillId="2" borderId="8" xfId="3" applyNumberFormat="1" applyFont="1" applyFill="1" applyBorder="1" applyAlignment="1">
      <alignment horizontal="right" vertical="center" indent="1"/>
    </xf>
    <xf numFmtId="3" fontId="41" fillId="4" borderId="34" xfId="3" applyNumberFormat="1" applyFont="1" applyFill="1" applyBorder="1" applyAlignment="1">
      <alignment horizontal="right" vertical="center" indent="1"/>
    </xf>
    <xf numFmtId="3" fontId="41" fillId="4" borderId="21" xfId="3" applyNumberFormat="1" applyFont="1" applyFill="1" applyBorder="1" applyAlignment="1">
      <alignment horizontal="right" vertical="center" indent="1"/>
    </xf>
    <xf numFmtId="3" fontId="41" fillId="4" borderId="39" xfId="3" applyNumberFormat="1" applyFont="1" applyFill="1" applyBorder="1" applyAlignment="1">
      <alignment horizontal="right" vertical="center" indent="1"/>
    </xf>
    <xf numFmtId="3" fontId="41" fillId="4" borderId="22" xfId="3" applyNumberFormat="1" applyFont="1" applyFill="1" applyBorder="1" applyAlignment="1">
      <alignment horizontal="right" vertical="center" indent="1"/>
    </xf>
    <xf numFmtId="3" fontId="48" fillId="2" borderId="42" xfId="3" applyNumberFormat="1" applyFont="1" applyFill="1" applyBorder="1" applyAlignment="1">
      <alignment horizontal="right" vertical="center" indent="1"/>
    </xf>
    <xf numFmtId="3" fontId="48" fillId="2" borderId="8" xfId="3" applyNumberFormat="1" applyFont="1" applyFill="1" applyBorder="1" applyAlignment="1">
      <alignment horizontal="right" vertical="center" indent="1"/>
    </xf>
    <xf numFmtId="3" fontId="41" fillId="3" borderId="21" xfId="3" applyNumberFormat="1" applyFont="1" applyFill="1" applyBorder="1" applyAlignment="1">
      <alignment horizontal="right" vertical="center" indent="1"/>
    </xf>
    <xf numFmtId="3" fontId="41" fillId="3" borderId="41" xfId="3" applyNumberFormat="1" applyFont="1" applyFill="1" applyBorder="1" applyAlignment="1">
      <alignment horizontal="right" vertical="center" indent="1"/>
    </xf>
    <xf numFmtId="0" fontId="44" fillId="0" borderId="1" xfId="3" applyFont="1" applyFill="1" applyBorder="1" applyAlignment="1">
      <alignment horizontal="left" vertical="center" indent="1"/>
    </xf>
    <xf numFmtId="0" fontId="44" fillId="0" borderId="1" xfId="3" applyFont="1" applyFill="1" applyBorder="1" applyAlignment="1">
      <alignment horizontal="left" vertical="center" wrapText="1" indent="1"/>
    </xf>
    <xf numFmtId="0" fontId="39" fillId="0" borderId="1" xfId="3" applyFont="1" applyFill="1" applyBorder="1" applyAlignment="1">
      <alignment horizontal="left" vertical="center" wrapText="1" indent="1"/>
    </xf>
    <xf numFmtId="0" fontId="44" fillId="0" borderId="1" xfId="3" applyFont="1" applyFill="1" applyBorder="1" applyAlignment="1">
      <alignment horizontal="left" vertical="center" indent="3"/>
    </xf>
    <xf numFmtId="0" fontId="44" fillId="0" borderId="1" xfId="3" applyFont="1" applyFill="1" applyBorder="1" applyAlignment="1">
      <alignment horizontal="left" vertical="center" wrapText="1" indent="3"/>
    </xf>
    <xf numFmtId="0" fontId="3" fillId="0" borderId="20" xfId="3" applyFont="1" applyFill="1" applyBorder="1" applyAlignment="1">
      <alignment horizontal="left" vertical="center" wrapText="1" indent="1"/>
    </xf>
    <xf numFmtId="0" fontId="1" fillId="0" borderId="1" xfId="3" applyFont="1" applyFill="1" applyBorder="1" applyAlignment="1">
      <alignment horizontal="left" vertical="center" indent="1"/>
    </xf>
    <xf numFmtId="0" fontId="1" fillId="0" borderId="1" xfId="3" applyFont="1" applyFill="1" applyBorder="1" applyAlignment="1">
      <alignment horizontal="left" vertical="center" wrapText="1" indent="1"/>
    </xf>
    <xf numFmtId="0" fontId="1" fillId="0" borderId="19" xfId="3" applyFont="1" applyFill="1" applyBorder="1" applyAlignment="1">
      <alignment horizontal="left" vertical="center" wrapText="1" indent="1"/>
    </xf>
    <xf numFmtId="0" fontId="1" fillId="0" borderId="9" xfId="3" applyFont="1" applyFill="1" applyBorder="1" applyAlignment="1">
      <alignment horizontal="left" vertical="center" wrapText="1" indent="1"/>
    </xf>
    <xf numFmtId="0" fontId="2" fillId="0" borderId="17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1" fillId="0" borderId="57" xfId="0" applyFont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 wrapText="1"/>
    </xf>
    <xf numFmtId="0" fontId="11" fillId="0" borderId="37" xfId="0" applyNumberFormat="1" applyFont="1" applyBorder="1" applyAlignment="1">
      <alignment horizontal="center" vertical="center"/>
    </xf>
    <xf numFmtId="0" fontId="12" fillId="2" borderId="29" xfId="0" applyNumberFormat="1" applyFont="1" applyFill="1" applyBorder="1" applyAlignment="1">
      <alignment horizontal="center" vertical="center" wrapText="1"/>
    </xf>
    <xf numFmtId="0" fontId="7" fillId="4" borderId="58" xfId="0" applyFont="1" applyFill="1" applyBorder="1" applyAlignment="1">
      <alignment horizontal="left" vertical="center" indent="1"/>
    </xf>
    <xf numFmtId="3" fontId="7" fillId="4" borderId="34" xfId="0" applyNumberFormat="1" applyFont="1" applyFill="1" applyBorder="1" applyAlignment="1">
      <alignment horizontal="right" vertical="center" indent="1"/>
    </xf>
    <xf numFmtId="0" fontId="3" fillId="0" borderId="38" xfId="0" applyFont="1" applyBorder="1" applyAlignment="1">
      <alignment horizontal="left" vertical="center" wrapText="1" indent="1"/>
    </xf>
    <xf numFmtId="3" fontId="13" fillId="2" borderId="28" xfId="0" applyNumberFormat="1" applyFont="1" applyFill="1" applyBorder="1" applyAlignment="1">
      <alignment horizontal="right" vertical="center" indent="1"/>
    </xf>
    <xf numFmtId="0" fontId="1" fillId="0" borderId="36" xfId="0" applyFont="1" applyBorder="1" applyAlignment="1">
      <alignment horizontal="left" vertical="center" wrapText="1" indent="4"/>
    </xf>
    <xf numFmtId="3" fontId="22" fillId="2" borderId="26" xfId="0" applyNumberFormat="1" applyFont="1" applyFill="1" applyBorder="1" applyAlignment="1">
      <alignment horizontal="right" vertical="center" indent="1"/>
    </xf>
    <xf numFmtId="0" fontId="1" fillId="0" borderId="37" xfId="0" applyFont="1" applyBorder="1" applyAlignment="1">
      <alignment horizontal="left" vertical="center" wrapText="1" indent="4"/>
    </xf>
    <xf numFmtId="3" fontId="30" fillId="2" borderId="29" xfId="0" applyNumberFormat="1" applyFont="1" applyFill="1" applyBorder="1" applyAlignment="1">
      <alignment horizontal="right" vertical="center" indent="1"/>
    </xf>
    <xf numFmtId="3" fontId="7" fillId="4" borderId="41" xfId="0" applyNumberFormat="1" applyFont="1" applyFill="1" applyBorder="1" applyAlignment="1">
      <alignment horizontal="right" vertical="center" indent="1"/>
    </xf>
    <xf numFmtId="0" fontId="3" fillId="0" borderId="1" xfId="3" applyFont="1" applyBorder="1" applyAlignment="1">
      <alignment horizontal="center" vertical="center"/>
    </xf>
    <xf numFmtId="0" fontId="14" fillId="2" borderId="37" xfId="3" applyFont="1" applyFill="1" applyBorder="1" applyAlignment="1">
      <alignment horizontal="left" vertical="center" wrapText="1" indent="1"/>
    </xf>
    <xf numFmtId="0" fontId="3" fillId="0" borderId="36" xfId="0" applyFont="1" applyBorder="1" applyAlignment="1">
      <alignment horizontal="left" vertical="center" wrapText="1" indent="1"/>
    </xf>
    <xf numFmtId="3" fontId="13" fillId="2" borderId="26" xfId="0" applyNumberFormat="1" applyFont="1" applyFill="1" applyBorder="1" applyAlignment="1">
      <alignment horizontal="right" vertical="center" indent="1"/>
    </xf>
    <xf numFmtId="0" fontId="14" fillId="0" borderId="37" xfId="0" applyFont="1" applyBorder="1" applyAlignment="1">
      <alignment horizontal="left" vertical="center" wrapText="1" indent="1"/>
    </xf>
    <xf numFmtId="3" fontId="15" fillId="2" borderId="29" xfId="0" applyNumberFormat="1" applyFont="1" applyFill="1" applyBorder="1" applyAlignment="1">
      <alignment horizontal="right" vertical="center" indent="1"/>
    </xf>
    <xf numFmtId="0" fontId="14" fillId="2" borderId="37" xfId="0" applyFont="1" applyFill="1" applyBorder="1" applyAlignment="1">
      <alignment horizontal="left" vertical="center" wrapText="1" indent="1"/>
    </xf>
    <xf numFmtId="3" fontId="13" fillId="0" borderId="29" xfId="0" applyNumberFormat="1" applyFont="1" applyFill="1" applyBorder="1" applyAlignment="1">
      <alignment horizontal="right" vertical="center" indent="1"/>
    </xf>
    <xf numFmtId="0" fontId="7" fillId="4" borderId="39" xfId="0" applyFont="1" applyFill="1" applyBorder="1" applyAlignment="1">
      <alignment horizontal="left" vertical="center" indent="1"/>
    </xf>
    <xf numFmtId="3" fontId="16" fillId="4" borderId="41" xfId="0" applyNumberFormat="1" applyFont="1" applyFill="1" applyBorder="1" applyAlignment="1">
      <alignment horizontal="right" vertical="center" indent="1"/>
    </xf>
    <xf numFmtId="0" fontId="1" fillId="0" borderId="37" xfId="0" applyFont="1" applyBorder="1" applyAlignment="1">
      <alignment horizontal="left" vertical="center" indent="4"/>
    </xf>
    <xf numFmtId="3" fontId="23" fillId="2" borderId="29" xfId="0" applyNumberFormat="1" applyFont="1" applyFill="1" applyBorder="1" applyAlignment="1">
      <alignment horizontal="right" vertical="center" indent="1"/>
    </xf>
    <xf numFmtId="0" fontId="1" fillId="0" borderId="40" xfId="0" applyFont="1" applyBorder="1" applyAlignment="1">
      <alignment horizontal="left" vertical="center" wrapText="1" indent="4"/>
    </xf>
    <xf numFmtId="3" fontId="1" fillId="0" borderId="29" xfId="0" applyNumberFormat="1" applyFont="1" applyFill="1" applyBorder="1" applyAlignment="1">
      <alignment horizontal="right" vertical="center" indent="1"/>
    </xf>
    <xf numFmtId="3" fontId="1" fillId="2" borderId="29" xfId="0" applyNumberFormat="1" applyFont="1" applyFill="1" applyBorder="1" applyAlignment="1">
      <alignment horizontal="right" vertical="center" indent="1"/>
    </xf>
    <xf numFmtId="0" fontId="1" fillId="2" borderId="37" xfId="0" applyFont="1" applyFill="1" applyBorder="1" applyAlignment="1">
      <alignment horizontal="left" vertical="center" indent="4"/>
    </xf>
    <xf numFmtId="0" fontId="3" fillId="0" borderId="37" xfId="0" applyFont="1" applyBorder="1" applyAlignment="1">
      <alignment horizontal="left" vertical="center" wrapText="1" indent="1"/>
    </xf>
    <xf numFmtId="3" fontId="3" fillId="0" borderId="32" xfId="0" applyNumberFormat="1" applyFont="1" applyFill="1" applyBorder="1" applyAlignment="1">
      <alignment horizontal="right" vertical="center" indent="1"/>
    </xf>
    <xf numFmtId="0" fontId="14" fillId="0" borderId="37" xfId="3" applyFont="1" applyBorder="1" applyAlignment="1">
      <alignment horizontal="left" vertical="center" wrapText="1" indent="1"/>
    </xf>
    <xf numFmtId="3" fontId="13" fillId="0" borderId="33" xfId="0" applyNumberFormat="1" applyFont="1" applyFill="1" applyBorder="1" applyAlignment="1">
      <alignment horizontal="right" vertical="center" indent="1"/>
    </xf>
    <xf numFmtId="0" fontId="17" fillId="3" borderId="39" xfId="0" applyFont="1" applyFill="1" applyBorder="1" applyAlignment="1">
      <alignment horizontal="center" vertical="center"/>
    </xf>
    <xf numFmtId="3" fontId="17" fillId="3" borderId="41" xfId="0" applyNumberFormat="1" applyFont="1" applyFill="1" applyBorder="1" applyAlignment="1">
      <alignment horizontal="right" vertical="center" indent="1"/>
    </xf>
    <xf numFmtId="0" fontId="1" fillId="0" borderId="20" xfId="0" applyFont="1" applyBorder="1" applyAlignment="1">
      <alignment vertical="center"/>
    </xf>
    <xf numFmtId="0" fontId="1" fillId="0" borderId="22" xfId="0" applyFont="1" applyBorder="1" applyAlignment="1">
      <alignment horizontal="left" vertical="center" indent="1"/>
    </xf>
    <xf numFmtId="3" fontId="1" fillId="0" borderId="41" xfId="0" applyNumberFormat="1" applyFont="1" applyBorder="1" applyAlignment="1">
      <alignment horizontal="right" vertical="center" indent="1"/>
    </xf>
    <xf numFmtId="0" fontId="1" fillId="0" borderId="0" xfId="0" applyFont="1" applyAlignment="1">
      <alignment vertical="center"/>
    </xf>
    <xf numFmtId="0" fontId="0" fillId="0" borderId="20" xfId="0" applyBorder="1" applyAlignment="1">
      <alignment vertical="center"/>
    </xf>
    <xf numFmtId="0" fontId="17" fillId="2" borderId="22" xfId="0" applyFont="1" applyFill="1" applyBorder="1" applyAlignment="1">
      <alignment horizontal="center" vertical="center"/>
    </xf>
    <xf numFmtId="3" fontId="41" fillId="0" borderId="41" xfId="0" applyNumberFormat="1" applyFont="1" applyBorder="1" applyAlignment="1">
      <alignment horizontal="right" vertical="center" indent="1"/>
    </xf>
    <xf numFmtId="0" fontId="0" fillId="0" borderId="0" xfId="0" applyAlignment="1">
      <alignment vertical="center"/>
    </xf>
    <xf numFmtId="0" fontId="26" fillId="0" borderId="30" xfId="1" applyFont="1" applyBorder="1" applyAlignment="1">
      <alignment horizontal="center" vertical="center" wrapText="1"/>
    </xf>
    <xf numFmtId="0" fontId="27" fillId="0" borderId="0" xfId="1" applyFont="1" applyAlignment="1">
      <alignment horizontal="left" indent="35"/>
    </xf>
    <xf numFmtId="0" fontId="27" fillId="0" borderId="0" xfId="1" applyFont="1" applyAlignment="1">
      <alignment horizontal="right"/>
    </xf>
    <xf numFmtId="0" fontId="27" fillId="0" borderId="0" xfId="1" applyFont="1" applyAlignment="1">
      <alignment horizontal="left" indent="32"/>
    </xf>
    <xf numFmtId="0" fontId="5" fillId="0" borderId="0" xfId="0" applyFont="1" applyAlignment="1">
      <alignment horizontal="right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46" fillId="0" borderId="30" xfId="3" applyFont="1" applyBorder="1" applyAlignment="1">
      <alignment horizontal="center" vertical="center"/>
    </xf>
    <xf numFmtId="0" fontId="43" fillId="9" borderId="40" xfId="6" applyFont="1" applyFill="1" applyBorder="1" applyAlignment="1">
      <alignment horizontal="left" vertical="center" wrapText="1"/>
    </xf>
    <xf numFmtId="0" fontId="43" fillId="9" borderId="48" xfId="6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right" vertical="center" wrapText="1"/>
    </xf>
    <xf numFmtId="0" fontId="46" fillId="0" borderId="43" xfId="3" applyFont="1" applyBorder="1" applyAlignment="1">
      <alignment horizontal="center" vertical="center"/>
    </xf>
    <xf numFmtId="0" fontId="48" fillId="8" borderId="40" xfId="6" applyFont="1" applyFill="1" applyBorder="1" applyAlignment="1">
      <alignment horizontal="center" vertical="center" wrapText="1"/>
    </xf>
    <xf numFmtId="0" fontId="5" fillId="0" borderId="44" xfId="3" applyFont="1" applyBorder="1" applyAlignment="1">
      <alignment horizontal="center" vertical="center" wrapText="1"/>
    </xf>
    <xf numFmtId="0" fontId="5" fillId="0" borderId="45" xfId="3" applyFont="1" applyBorder="1" applyAlignment="1">
      <alignment horizontal="center" vertical="center" wrapText="1"/>
    </xf>
    <xf numFmtId="0" fontId="5" fillId="0" borderId="46" xfId="3" applyFont="1" applyBorder="1" applyAlignment="1">
      <alignment horizontal="center" vertical="center" wrapText="1"/>
    </xf>
    <xf numFmtId="0" fontId="5" fillId="0" borderId="0" xfId="3" applyFont="1" applyBorder="1" applyAlignment="1">
      <alignment horizontal="center" vertical="center" wrapText="1"/>
    </xf>
    <xf numFmtId="0" fontId="5" fillId="0" borderId="47" xfId="3" applyFont="1" applyBorder="1" applyAlignment="1">
      <alignment horizontal="center" vertical="center" wrapText="1"/>
    </xf>
    <xf numFmtId="3" fontId="45" fillId="0" borderId="2" xfId="6" applyNumberFormat="1" applyFont="1" applyFill="1" applyBorder="1" applyAlignment="1">
      <alignment horizontal="center" vertical="center" wrapText="1"/>
    </xf>
    <xf numFmtId="3" fontId="45" fillId="0" borderId="2" xfId="3" applyNumberFormat="1" applyFont="1" applyFill="1" applyBorder="1" applyAlignment="1">
      <alignment horizontal="center" vertical="center" wrapText="1"/>
    </xf>
    <xf numFmtId="0" fontId="41" fillId="9" borderId="2" xfId="6" applyFont="1" applyFill="1" applyBorder="1" applyAlignment="1">
      <alignment horizontal="left" vertical="center" wrapText="1" indent="1"/>
    </xf>
    <xf numFmtId="0" fontId="43" fillId="0" borderId="10" xfId="6" applyFont="1" applyFill="1" applyBorder="1" applyAlignment="1">
      <alignment horizontal="left" vertical="center" wrapText="1" indent="1"/>
    </xf>
    <xf numFmtId="0" fontId="2" fillId="0" borderId="50" xfId="6" applyFont="1" applyFill="1" applyBorder="1" applyAlignment="1">
      <alignment horizontal="left" vertical="center" wrapText="1" indent="1"/>
    </xf>
    <xf numFmtId="0" fontId="2" fillId="0" borderId="51" xfId="6" applyFont="1" applyFill="1" applyBorder="1" applyAlignment="1">
      <alignment horizontal="left" vertical="center" wrapText="1" indent="1"/>
    </xf>
    <xf numFmtId="0" fontId="2" fillId="0" borderId="52" xfId="6" applyFont="1" applyFill="1" applyBorder="1" applyAlignment="1">
      <alignment horizontal="left" vertical="center" wrapText="1" indent="1"/>
    </xf>
    <xf numFmtId="0" fontId="43" fillId="0" borderId="37" xfId="6" applyFont="1" applyFill="1" applyBorder="1" applyAlignment="1">
      <alignment horizontal="left" vertical="center" wrapText="1" indent="1"/>
    </xf>
    <xf numFmtId="0" fontId="43" fillId="0" borderId="49" xfId="6" applyFont="1" applyFill="1" applyBorder="1" applyAlignment="1">
      <alignment horizontal="left" vertical="center" wrapText="1" indent="1"/>
    </xf>
    <xf numFmtId="0" fontId="43" fillId="0" borderId="48" xfId="6" applyFont="1" applyFill="1" applyBorder="1" applyAlignment="1">
      <alignment horizontal="left" vertical="center" wrapText="1" indent="1"/>
    </xf>
    <xf numFmtId="0" fontId="2" fillId="0" borderId="17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2" fillId="2" borderId="35" xfId="0" applyFont="1" applyFill="1" applyBorder="1" applyAlignment="1">
      <alignment horizontal="left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3" fontId="1" fillId="0" borderId="15" xfId="0" applyNumberFormat="1" applyFont="1" applyBorder="1" applyAlignment="1">
      <alignment horizontal="center" vertical="center" wrapText="1"/>
    </xf>
    <xf numFmtId="3" fontId="1" fillId="0" borderId="16" xfId="0" applyNumberFormat="1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35" fillId="6" borderId="4" xfId="0" applyFont="1" applyFill="1" applyBorder="1" applyAlignment="1">
      <alignment horizontal="center" vertical="center"/>
    </xf>
    <xf numFmtId="0" fontId="35" fillId="6" borderId="3" xfId="0" applyFont="1" applyFill="1" applyBorder="1" applyAlignment="1">
      <alignment horizontal="center" vertical="center"/>
    </xf>
    <xf numFmtId="0" fontId="33" fillId="0" borderId="0" xfId="0" applyFont="1" applyAlignment="1">
      <alignment horizontal="left" wrapText="1"/>
    </xf>
  </cellXfs>
  <cellStyles count="7">
    <cellStyle name="Dziesiętny" xfId="5" builtinId="3"/>
    <cellStyle name="Dziesiętny 2" xfId="4" xr:uid="{00000000-0005-0000-0000-000001000000}"/>
    <cellStyle name="Normalny" xfId="0" builtinId="0"/>
    <cellStyle name="Normalny 2" xfId="3" xr:uid="{00000000-0005-0000-0000-000003000000}"/>
    <cellStyle name="Normalny 3" xfId="2" xr:uid="{00000000-0005-0000-0000-000004000000}"/>
    <cellStyle name="Normalny 4" xfId="1" xr:uid="{00000000-0005-0000-0000-000005000000}"/>
    <cellStyle name="Normalny_Arkusz1" xfId="6" xr:uid="{00000000-0005-0000-0000-000006000000}"/>
  </cellStyles>
  <dxfs count="0"/>
  <tableStyles count="0" defaultTableStyle="TableStyleMedium9" defaultPivotStyle="PivotStyleLight16"/>
  <colors>
    <mruColors>
      <color rgb="FFFFFF99"/>
      <color rgb="FFFF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27"/>
  <sheetViews>
    <sheetView zoomScale="90" zoomScaleNormal="90" workbookViewId="0">
      <selection activeCell="D22" sqref="D22"/>
    </sheetView>
  </sheetViews>
  <sheetFormatPr defaultColWidth="9.140625" defaultRowHeight="14.25"/>
  <cols>
    <col min="1" max="1" width="58.5703125" style="52" customWidth="1"/>
    <col min="2" max="2" width="21.42578125" style="52" customWidth="1"/>
    <col min="3" max="16384" width="9.140625" style="52"/>
  </cols>
  <sheetData>
    <row r="1" spans="1:2" ht="73.5" customHeight="1" thickBot="1">
      <c r="A1" s="359" t="s">
        <v>40</v>
      </c>
      <c r="B1" s="359"/>
    </row>
    <row r="2" spans="1:2" s="55" customFormat="1" ht="72" customHeight="1">
      <c r="A2" s="53" t="s">
        <v>0</v>
      </c>
      <c r="B2" s="54" t="s">
        <v>14</v>
      </c>
    </row>
    <row r="3" spans="1:2" ht="27" customHeight="1">
      <c r="A3" s="56" t="s">
        <v>15</v>
      </c>
      <c r="B3" s="57">
        <v>15347</v>
      </c>
    </row>
    <row r="4" spans="1:2" ht="27" customHeight="1">
      <c r="A4" s="56" t="s">
        <v>16</v>
      </c>
      <c r="B4" s="57">
        <v>5520</v>
      </c>
    </row>
    <row r="5" spans="1:2" ht="27" customHeight="1">
      <c r="A5" s="56" t="s">
        <v>17</v>
      </c>
      <c r="B5" s="57">
        <v>5567</v>
      </c>
    </row>
    <row r="6" spans="1:2" ht="27" customHeight="1">
      <c r="A6" s="56" t="s">
        <v>18</v>
      </c>
      <c r="B6" s="57">
        <v>41859</v>
      </c>
    </row>
    <row r="7" spans="1:2" ht="27" customHeight="1">
      <c r="A7" s="56" t="s">
        <v>19</v>
      </c>
      <c r="B7" s="57">
        <v>8809</v>
      </c>
    </row>
    <row r="8" spans="1:2" ht="42" customHeight="1">
      <c r="A8" s="58" t="s">
        <v>20</v>
      </c>
      <c r="B8" s="59">
        <f>B9+B10+B11</f>
        <v>78151</v>
      </c>
    </row>
    <row r="9" spans="1:2" s="62" customFormat="1" ht="24" customHeight="1">
      <c r="A9" s="60" t="s">
        <v>21</v>
      </c>
      <c r="B9" s="61">
        <v>74208</v>
      </c>
    </row>
    <row r="10" spans="1:2" s="62" customFormat="1" ht="24" customHeight="1">
      <c r="A10" s="63" t="s">
        <v>22</v>
      </c>
      <c r="B10" s="61">
        <v>3853</v>
      </c>
    </row>
    <row r="11" spans="1:2" s="62" customFormat="1" ht="24" customHeight="1">
      <c r="A11" s="64" t="s">
        <v>23</v>
      </c>
      <c r="B11" s="65">
        <v>90</v>
      </c>
    </row>
    <row r="12" spans="1:2" ht="27" customHeight="1">
      <c r="A12" s="56" t="s">
        <v>24</v>
      </c>
      <c r="B12" s="57">
        <v>132221</v>
      </c>
    </row>
    <row r="13" spans="1:2" ht="24" customHeight="1">
      <c r="A13" s="66" t="s">
        <v>25</v>
      </c>
      <c r="B13" s="59"/>
    </row>
    <row r="14" spans="1:2" ht="24" customHeight="1">
      <c r="A14" s="67" t="s">
        <v>26</v>
      </c>
      <c r="B14" s="61">
        <v>14944</v>
      </c>
    </row>
    <row r="15" spans="1:2" ht="24" customHeight="1">
      <c r="A15" s="67" t="s">
        <v>27</v>
      </c>
      <c r="B15" s="61">
        <v>55602</v>
      </c>
    </row>
    <row r="16" spans="1:2" ht="43.5" customHeight="1">
      <c r="A16" s="68" t="s">
        <v>28</v>
      </c>
      <c r="B16" s="61">
        <v>62</v>
      </c>
    </row>
    <row r="17" spans="1:2" ht="24" customHeight="1">
      <c r="A17" s="69" t="s">
        <v>29</v>
      </c>
      <c r="B17" s="70">
        <v>45416</v>
      </c>
    </row>
    <row r="18" spans="1:2" ht="27" customHeight="1">
      <c r="A18" s="56" t="s">
        <v>30</v>
      </c>
      <c r="B18" s="57">
        <v>7388</v>
      </c>
    </row>
    <row r="19" spans="1:2" ht="27" customHeight="1">
      <c r="A19" s="56" t="s">
        <v>31</v>
      </c>
      <c r="B19" s="57">
        <v>2604</v>
      </c>
    </row>
    <row r="20" spans="1:2" ht="27" customHeight="1">
      <c r="A20" s="56" t="s">
        <v>32</v>
      </c>
      <c r="B20" s="57">
        <v>6073</v>
      </c>
    </row>
    <row r="21" spans="1:2" ht="27" customHeight="1">
      <c r="A21" s="56" t="s">
        <v>33</v>
      </c>
      <c r="B21" s="57">
        <v>6070</v>
      </c>
    </row>
    <row r="22" spans="1:2" ht="27" customHeight="1" thickBot="1">
      <c r="A22" s="71" t="s">
        <v>34</v>
      </c>
      <c r="B22" s="72">
        <v>16149</v>
      </c>
    </row>
    <row r="24" spans="1:2" ht="23.25" customHeight="1">
      <c r="A24" s="360" t="s">
        <v>35</v>
      </c>
      <c r="B24" s="360"/>
    </row>
    <row r="25" spans="1:2" ht="18.75">
      <c r="A25" s="361" t="s">
        <v>36</v>
      </c>
      <c r="B25" s="361"/>
    </row>
    <row r="26" spans="1:2" ht="44.25" customHeight="1">
      <c r="A26" s="73"/>
      <c r="B26" s="73"/>
    </row>
    <row r="27" spans="1:2" ht="18.75">
      <c r="A27" s="362" t="s">
        <v>37</v>
      </c>
      <c r="B27" s="362"/>
    </row>
  </sheetData>
  <mergeCells count="4">
    <mergeCell ref="A1:B1"/>
    <mergeCell ref="A24:B24"/>
    <mergeCell ref="A25:B25"/>
    <mergeCell ref="A27:B27"/>
  </mergeCells>
  <printOptions horizontalCentered="1"/>
  <pageMargins left="0.86614173228346458" right="0.86614173228346458" top="0.55118110236220474" bottom="0" header="0.62992125984251968" footer="0"/>
  <pageSetup paperSize="9" orientation="portrait" r:id="rId1"/>
  <headerFooter>
    <oddHeader xml:space="preserve">&amp;RZałącznik nr 1 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C9DC2-1972-4999-BD14-764432BB8572}">
  <sheetPr>
    <tabColor theme="0" tint="-4.9989318521683403E-2"/>
    <pageSetUpPr fitToPage="1"/>
  </sheetPr>
  <dimension ref="A1:C26"/>
  <sheetViews>
    <sheetView tabSelected="1" showWhiteSpace="0" zoomScaleNormal="100" workbookViewId="0">
      <selection activeCell="C31" sqref="C31"/>
    </sheetView>
  </sheetViews>
  <sheetFormatPr defaultRowHeight="12.75"/>
  <cols>
    <col min="1" max="1" width="8.85546875" customWidth="1"/>
    <col min="2" max="2" width="96.7109375" customWidth="1"/>
    <col min="3" max="3" width="18.5703125" customWidth="1"/>
  </cols>
  <sheetData>
    <row r="1" spans="1:3" ht="45.75" customHeight="1">
      <c r="A1" s="363" t="s">
        <v>163</v>
      </c>
      <c r="B1" s="363"/>
      <c r="C1" s="363"/>
    </row>
    <row r="2" spans="1:3" ht="61.5" customHeight="1" thickBot="1">
      <c r="A2" s="364" t="s">
        <v>164</v>
      </c>
      <c r="B2" s="364"/>
      <c r="C2" s="364"/>
    </row>
    <row r="3" spans="1:3" ht="90.75" customHeight="1">
      <c r="A3" s="313" t="s">
        <v>9</v>
      </c>
      <c r="B3" s="316" t="s">
        <v>0</v>
      </c>
      <c r="C3" s="317" t="s">
        <v>165</v>
      </c>
    </row>
    <row r="4" spans="1:3">
      <c r="A4" s="6">
        <v>0</v>
      </c>
      <c r="B4" s="318">
        <v>1</v>
      </c>
      <c r="C4" s="319">
        <v>2</v>
      </c>
    </row>
    <row r="5" spans="1:3" ht="49.5" customHeight="1" thickBot="1">
      <c r="A5" s="44">
        <v>73010</v>
      </c>
      <c r="B5" s="320" t="s">
        <v>3</v>
      </c>
      <c r="C5" s="321">
        <f>C6</f>
        <v>15531356</v>
      </c>
    </row>
    <row r="6" spans="1:3" ht="43.5" customHeight="1">
      <c r="A6" s="314" t="s">
        <v>10</v>
      </c>
      <c r="B6" s="322" t="s">
        <v>8</v>
      </c>
      <c r="C6" s="323">
        <f>SUM(C7:C8)</f>
        <v>15531356</v>
      </c>
    </row>
    <row r="7" spans="1:3" ht="21" customHeight="1">
      <c r="A7" s="315"/>
      <c r="B7" s="324" t="s">
        <v>42</v>
      </c>
      <c r="C7" s="325">
        <f>11045700+2412700+45000+718600+800000-1608470-541374</f>
        <v>12872156</v>
      </c>
    </row>
    <row r="8" spans="1:3" ht="21" customHeight="1" thickBot="1">
      <c r="A8" s="10"/>
      <c r="B8" s="326" t="s">
        <v>41</v>
      </c>
      <c r="C8" s="327">
        <f>3930000-800000-470800</f>
        <v>2659200</v>
      </c>
    </row>
    <row r="9" spans="1:3" ht="48" customHeight="1" thickBot="1">
      <c r="A9" s="34">
        <v>73011</v>
      </c>
      <c r="B9" s="171" t="s">
        <v>2</v>
      </c>
      <c r="C9" s="328">
        <f>SUM(C10:C13)</f>
        <v>43180801</v>
      </c>
    </row>
    <row r="10" spans="1:3" ht="57" customHeight="1">
      <c r="A10" s="329" t="s">
        <v>13</v>
      </c>
      <c r="B10" s="330" t="s">
        <v>80</v>
      </c>
      <c r="C10" s="323">
        <v>146000</v>
      </c>
    </row>
    <row r="11" spans="1:3" ht="36" customHeight="1">
      <c r="A11" s="79" t="s">
        <v>10</v>
      </c>
      <c r="B11" s="331" t="s">
        <v>8</v>
      </c>
      <c r="C11" s="332">
        <f>39277000+652400+541374+333157</f>
        <v>40803931</v>
      </c>
    </row>
    <row r="12" spans="1:3" ht="40.5" customHeight="1">
      <c r="A12" s="33" t="s">
        <v>11</v>
      </c>
      <c r="B12" s="333" t="s">
        <v>38</v>
      </c>
      <c r="C12" s="334">
        <f>237000+1526870</f>
        <v>1763870</v>
      </c>
    </row>
    <row r="13" spans="1:3" ht="42" customHeight="1" thickBot="1">
      <c r="A13" s="33" t="s">
        <v>12</v>
      </c>
      <c r="B13" s="335" t="s">
        <v>166</v>
      </c>
      <c r="C13" s="336">
        <f>567000-100000</f>
        <v>467000</v>
      </c>
    </row>
    <row r="14" spans="1:3" ht="51.75" customHeight="1" thickBot="1">
      <c r="A14" s="34">
        <v>73095</v>
      </c>
      <c r="B14" s="337" t="s">
        <v>4</v>
      </c>
      <c r="C14" s="338">
        <f>C15+C21+C22+C23</f>
        <v>32214843</v>
      </c>
    </row>
    <row r="15" spans="1:3" ht="39" customHeight="1">
      <c r="A15" s="365" t="s">
        <v>10</v>
      </c>
      <c r="B15" s="322" t="s">
        <v>8</v>
      </c>
      <c r="C15" s="332">
        <f>SUM(C16:C20)</f>
        <v>29404011</v>
      </c>
    </row>
    <row r="16" spans="1:3" ht="20.25" customHeight="1">
      <c r="A16" s="366"/>
      <c r="B16" s="339" t="s">
        <v>5</v>
      </c>
      <c r="C16" s="340">
        <f>23311868-333157</f>
        <v>22978711</v>
      </c>
    </row>
    <row r="17" spans="1:3" ht="20.25" customHeight="1">
      <c r="A17" s="366"/>
      <c r="B17" s="341" t="s">
        <v>167</v>
      </c>
      <c r="C17" s="342">
        <v>1000000</v>
      </c>
    </row>
    <row r="18" spans="1:3" ht="20.25" customHeight="1">
      <c r="A18" s="366"/>
      <c r="B18" s="339" t="s">
        <v>6</v>
      </c>
      <c r="C18" s="343">
        <v>890000</v>
      </c>
    </row>
    <row r="19" spans="1:3" ht="20.25" customHeight="1">
      <c r="A19" s="366"/>
      <c r="B19" s="344" t="s">
        <v>89</v>
      </c>
      <c r="C19" s="343">
        <f>3339000-172700</f>
        <v>3166300</v>
      </c>
    </row>
    <row r="20" spans="1:3" ht="31.5" customHeight="1">
      <c r="A20" s="367"/>
      <c r="B20" s="326" t="s">
        <v>168</v>
      </c>
      <c r="C20" s="343">
        <v>1369000</v>
      </c>
    </row>
    <row r="21" spans="1:3" ht="44.25" customHeight="1">
      <c r="A21" s="315" t="s">
        <v>44</v>
      </c>
      <c r="B21" s="345" t="s">
        <v>45</v>
      </c>
      <c r="C21" s="346">
        <v>250000</v>
      </c>
    </row>
    <row r="22" spans="1:3" ht="44.25" customHeight="1">
      <c r="A22" s="33" t="s">
        <v>11</v>
      </c>
      <c r="B22" s="347" t="s">
        <v>38</v>
      </c>
      <c r="C22" s="336">
        <f>558000+344958</f>
        <v>902958</v>
      </c>
    </row>
    <row r="23" spans="1:3" ht="51" customHeight="1" thickBot="1">
      <c r="A23" s="33" t="s">
        <v>12</v>
      </c>
      <c r="B23" s="335" t="s">
        <v>166</v>
      </c>
      <c r="C23" s="348">
        <f>1136000+521874</f>
        <v>1657874</v>
      </c>
    </row>
    <row r="24" spans="1:3" ht="40.5" customHeight="1" thickBot="1">
      <c r="A24" s="37"/>
      <c r="B24" s="349" t="s">
        <v>169</v>
      </c>
      <c r="C24" s="350">
        <f>C5+C9+C14</f>
        <v>90927000</v>
      </c>
    </row>
    <row r="25" spans="1:3" s="354" customFormat="1" ht="27.75" customHeight="1" thickBot="1">
      <c r="A25" s="351"/>
      <c r="B25" s="352" t="s">
        <v>170</v>
      </c>
      <c r="C25" s="353">
        <v>5000</v>
      </c>
    </row>
    <row r="26" spans="1:3" s="358" customFormat="1" ht="27.75" customHeight="1" thickBot="1">
      <c r="A26" s="355"/>
      <c r="B26" s="356" t="s">
        <v>7</v>
      </c>
      <c r="C26" s="357">
        <f>C24+C25</f>
        <v>90932000</v>
      </c>
    </row>
  </sheetData>
  <mergeCells count="3">
    <mergeCell ref="A1:C1"/>
    <mergeCell ref="A2:C2"/>
    <mergeCell ref="A15:A20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4" orientation="portrait" verticalDpi="597" r:id="rId1"/>
  <headerFooter>
    <oddHeader>&amp;RZałącznik nr 1 do decyzji Nr 51/2020
Prezesa Polskiej Akademii Nauk z dnia 29 grudnia 2020 r.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243"/>
  <sheetViews>
    <sheetView topLeftCell="B1" zoomScale="80" zoomScaleNormal="80" workbookViewId="0">
      <selection activeCell="R3" sqref="R3"/>
    </sheetView>
  </sheetViews>
  <sheetFormatPr defaultColWidth="9.140625" defaultRowHeight="12.75"/>
  <cols>
    <col min="1" max="1" width="49.85546875" style="174" customWidth="1"/>
    <col min="2" max="2" width="18.28515625" style="180" customWidth="1"/>
    <col min="3" max="4" width="16.42578125" style="190" customWidth="1"/>
    <col min="5" max="5" width="16.42578125" style="180" customWidth="1"/>
    <col min="6" max="6" width="18.85546875" style="180" customWidth="1"/>
    <col min="7" max="7" width="21.7109375" style="180" customWidth="1"/>
    <col min="8" max="16384" width="9.140625" style="174"/>
  </cols>
  <sheetData>
    <row r="1" spans="1:7" ht="46.5" customHeight="1">
      <c r="A1" s="363" t="s">
        <v>124</v>
      </c>
      <c r="B1" s="363"/>
      <c r="C1" s="363"/>
      <c r="D1" s="363"/>
      <c r="E1" s="363"/>
      <c r="F1" s="363"/>
      <c r="G1" s="363"/>
    </row>
    <row r="2" spans="1:7" ht="57.75" customHeight="1" thickBot="1">
      <c r="A2" s="368" t="s">
        <v>125</v>
      </c>
      <c r="B2" s="368"/>
      <c r="C2" s="368"/>
      <c r="D2" s="368"/>
      <c r="E2" s="368"/>
      <c r="F2" s="368"/>
      <c r="G2" s="368"/>
    </row>
    <row r="3" spans="1:7" ht="118.5" customHeight="1" thickBot="1">
      <c r="A3" s="172" t="s">
        <v>0</v>
      </c>
      <c r="B3" s="239" t="s">
        <v>90</v>
      </c>
      <c r="C3" s="240" t="s">
        <v>91</v>
      </c>
      <c r="D3" s="240" t="s">
        <v>92</v>
      </c>
      <c r="E3" s="240" t="s">
        <v>93</v>
      </c>
      <c r="F3" s="241" t="s">
        <v>94</v>
      </c>
      <c r="G3" s="173" t="s">
        <v>95</v>
      </c>
    </row>
    <row r="4" spans="1:7" ht="34.5" customHeight="1" thickBot="1">
      <c r="A4" s="175" t="s">
        <v>96</v>
      </c>
      <c r="B4" s="260">
        <f t="shared" ref="B4" si="0">SUM(B5:B11)</f>
        <v>28469931</v>
      </c>
      <c r="C4" s="260">
        <f t="shared" ref="C4:F4" si="1">SUM(C5:C11)</f>
        <v>0</v>
      </c>
      <c r="D4" s="260">
        <f t="shared" si="1"/>
        <v>0</v>
      </c>
      <c r="E4" s="261">
        <f t="shared" si="1"/>
        <v>519700</v>
      </c>
      <c r="F4" s="262">
        <f t="shared" si="1"/>
        <v>467000</v>
      </c>
      <c r="G4" s="263">
        <f>SUM(G5:G11)</f>
        <v>29456631</v>
      </c>
    </row>
    <row r="5" spans="1:7" ht="28.5" customHeight="1">
      <c r="A5" s="176" t="s">
        <v>97</v>
      </c>
      <c r="B5" s="264">
        <f>6865300+145000+34000</f>
        <v>7044300</v>
      </c>
      <c r="C5" s="265"/>
      <c r="D5" s="265"/>
      <c r="E5" s="266">
        <f>45000</f>
        <v>45000</v>
      </c>
      <c r="F5" s="267"/>
      <c r="G5" s="268">
        <f>SUM(B5:F5)</f>
        <v>7089300</v>
      </c>
    </row>
    <row r="6" spans="1:7" s="226" customFormat="1" ht="28.5" customHeight="1">
      <c r="A6" s="303" t="s">
        <v>98</v>
      </c>
      <c r="B6" s="269">
        <f>4828800+187400+538220+273157</f>
        <v>5827577</v>
      </c>
      <c r="C6" s="270"/>
      <c r="D6" s="270"/>
      <c r="E6" s="271">
        <f>177000+233700</f>
        <v>410700</v>
      </c>
      <c r="F6" s="272">
        <v>467000</v>
      </c>
      <c r="G6" s="273">
        <f t="shared" ref="G6:G10" si="2">SUM(B6:F6)</f>
        <v>6705277</v>
      </c>
    </row>
    <row r="7" spans="1:7" ht="28.5" customHeight="1">
      <c r="A7" s="303" t="s">
        <v>99</v>
      </c>
      <c r="B7" s="269">
        <v>2128700</v>
      </c>
      <c r="C7" s="270"/>
      <c r="D7" s="270"/>
      <c r="E7" s="271">
        <f>19000</f>
        <v>19000</v>
      </c>
      <c r="F7" s="272"/>
      <c r="G7" s="273">
        <f t="shared" si="2"/>
        <v>2147700</v>
      </c>
    </row>
    <row r="8" spans="1:7" ht="28.5" customHeight="1">
      <c r="A8" s="303" t="s">
        <v>100</v>
      </c>
      <c r="B8" s="269">
        <v>701900</v>
      </c>
      <c r="C8" s="270"/>
      <c r="D8" s="270"/>
      <c r="E8" s="271"/>
      <c r="F8" s="272"/>
      <c r="G8" s="273">
        <f t="shared" si="2"/>
        <v>701900</v>
      </c>
    </row>
    <row r="9" spans="1:7" ht="28.5" customHeight="1">
      <c r="A9" s="303" t="s">
        <v>101</v>
      </c>
      <c r="B9" s="269">
        <v>3277200</v>
      </c>
      <c r="C9" s="270"/>
      <c r="D9" s="270"/>
      <c r="E9" s="271">
        <f>45000</f>
        <v>45000</v>
      </c>
      <c r="F9" s="272"/>
      <c r="G9" s="273">
        <f t="shared" si="2"/>
        <v>3322200</v>
      </c>
    </row>
    <row r="10" spans="1:7" ht="40.5" customHeight="1">
      <c r="A10" s="304" t="s">
        <v>122</v>
      </c>
      <c r="B10" s="269">
        <v>1914300</v>
      </c>
      <c r="C10" s="270"/>
      <c r="D10" s="270"/>
      <c r="E10" s="271"/>
      <c r="F10" s="272"/>
      <c r="G10" s="273">
        <f t="shared" si="2"/>
        <v>1914300</v>
      </c>
    </row>
    <row r="11" spans="1:7" s="177" customFormat="1" ht="28.5" customHeight="1">
      <c r="A11" s="305" t="s">
        <v>102</v>
      </c>
      <c r="B11" s="274">
        <f t="shared" ref="B11" si="3">SUM(B12:B17)</f>
        <v>7575954</v>
      </c>
      <c r="C11" s="274">
        <f t="shared" ref="C11:F11" si="4">SUM(C12:C17)</f>
        <v>0</v>
      </c>
      <c r="D11" s="274">
        <f t="shared" si="4"/>
        <v>0</v>
      </c>
      <c r="E11" s="275">
        <f t="shared" si="4"/>
        <v>0</v>
      </c>
      <c r="F11" s="276">
        <f t="shared" si="4"/>
        <v>0</v>
      </c>
      <c r="G11" s="273">
        <f>SUM(G12:G17)</f>
        <v>7575954</v>
      </c>
    </row>
    <row r="12" spans="1:7" ht="28.5" customHeight="1">
      <c r="A12" s="306" t="s">
        <v>103</v>
      </c>
      <c r="B12" s="269">
        <f>2092020-126528-18000</f>
        <v>1947492</v>
      </c>
      <c r="C12" s="270"/>
      <c r="D12" s="270"/>
      <c r="E12" s="271"/>
      <c r="F12" s="272"/>
      <c r="G12" s="273">
        <f t="shared" ref="G12:G17" si="5">SUM(B12:F12)</f>
        <v>1947492</v>
      </c>
    </row>
    <row r="13" spans="1:7" ht="28.5" customHeight="1">
      <c r="A13" s="306" t="s">
        <v>104</v>
      </c>
      <c r="B13" s="269">
        <f>1107400-49173-14000</f>
        <v>1044227</v>
      </c>
      <c r="C13" s="270"/>
      <c r="D13" s="270"/>
      <c r="E13" s="271"/>
      <c r="F13" s="272"/>
      <c r="G13" s="273">
        <f t="shared" si="5"/>
        <v>1044227</v>
      </c>
    </row>
    <row r="14" spans="1:7" ht="42" customHeight="1">
      <c r="A14" s="307" t="s">
        <v>121</v>
      </c>
      <c r="B14" s="269">
        <f>718000-128600-54900</f>
        <v>534500</v>
      </c>
      <c r="C14" s="270"/>
      <c r="D14" s="270"/>
      <c r="E14" s="271"/>
      <c r="F14" s="272"/>
      <c r="G14" s="273">
        <f t="shared" si="5"/>
        <v>534500</v>
      </c>
    </row>
    <row r="15" spans="1:7" s="226" customFormat="1" ht="28.5" customHeight="1">
      <c r="A15" s="306" t="s">
        <v>105</v>
      </c>
      <c r="B15" s="269">
        <f>1110080+320000-40280</f>
        <v>1389800</v>
      </c>
      <c r="C15" s="270"/>
      <c r="D15" s="270"/>
      <c r="E15" s="271"/>
      <c r="F15" s="272"/>
      <c r="G15" s="273">
        <f t="shared" si="5"/>
        <v>1389800</v>
      </c>
    </row>
    <row r="16" spans="1:7" ht="28.5" customHeight="1">
      <c r="A16" s="306" t="s">
        <v>106</v>
      </c>
      <c r="B16" s="269">
        <f>1210200-140700</f>
        <v>1069500</v>
      </c>
      <c r="C16" s="270"/>
      <c r="D16" s="270"/>
      <c r="E16" s="271"/>
      <c r="F16" s="272"/>
      <c r="G16" s="273">
        <f t="shared" si="5"/>
        <v>1069500</v>
      </c>
    </row>
    <row r="17" spans="1:7" ht="28.5" customHeight="1" thickBot="1">
      <c r="A17" s="306" t="s">
        <v>107</v>
      </c>
      <c r="B17" s="269">
        <f>1605800-70265+54900</f>
        <v>1590435</v>
      </c>
      <c r="C17" s="270"/>
      <c r="D17" s="270"/>
      <c r="E17" s="271"/>
      <c r="F17" s="272"/>
      <c r="G17" s="273">
        <f t="shared" si="5"/>
        <v>1590435</v>
      </c>
    </row>
    <row r="18" spans="1:7" ht="44.25" customHeight="1" thickBot="1">
      <c r="A18" s="308" t="s">
        <v>108</v>
      </c>
      <c r="B18" s="260">
        <f t="shared" ref="B18" si="6">SUM(B19:B20)</f>
        <v>8143900</v>
      </c>
      <c r="C18" s="260">
        <f t="shared" ref="C18:G18" si="7">SUM(C19:C20)</f>
        <v>0</v>
      </c>
      <c r="D18" s="260">
        <f t="shared" si="7"/>
        <v>146000</v>
      </c>
      <c r="E18" s="261">
        <f t="shared" si="7"/>
        <v>1053420</v>
      </c>
      <c r="F18" s="262">
        <f t="shared" si="7"/>
        <v>0</v>
      </c>
      <c r="G18" s="263">
        <f t="shared" si="7"/>
        <v>9343320</v>
      </c>
    </row>
    <row r="19" spans="1:7" ht="27.75" customHeight="1">
      <c r="A19" s="309" t="s">
        <v>109</v>
      </c>
      <c r="B19" s="269">
        <f>1795800+32000+60000</f>
        <v>1887800</v>
      </c>
      <c r="C19" s="270"/>
      <c r="D19" s="270"/>
      <c r="E19" s="271">
        <f>484920</f>
        <v>484920</v>
      </c>
      <c r="F19" s="272"/>
      <c r="G19" s="273">
        <f t="shared" ref="G19:G20" si="8">SUM(B19:F19)</f>
        <v>2372720</v>
      </c>
    </row>
    <row r="20" spans="1:7" ht="36.75" customHeight="1" thickBot="1">
      <c r="A20" s="310" t="s">
        <v>110</v>
      </c>
      <c r="B20" s="277">
        <f>6103400+152700</f>
        <v>6256100</v>
      </c>
      <c r="C20" s="278"/>
      <c r="D20" s="278">
        <v>146000</v>
      </c>
      <c r="E20" s="279">
        <f>568500</f>
        <v>568500</v>
      </c>
      <c r="F20" s="280"/>
      <c r="G20" s="281">
        <f t="shared" si="8"/>
        <v>6970600</v>
      </c>
    </row>
    <row r="21" spans="1:7" ht="36" customHeight="1" thickBot="1">
      <c r="A21" s="308" t="s">
        <v>111</v>
      </c>
      <c r="B21" s="260">
        <f t="shared" ref="B21" si="9">SUM(B22:B26)</f>
        <v>4190100</v>
      </c>
      <c r="C21" s="260">
        <f t="shared" ref="C21:G21" si="10">SUM(C22:C26)</f>
        <v>0</v>
      </c>
      <c r="D21" s="260">
        <f t="shared" si="10"/>
        <v>0</v>
      </c>
      <c r="E21" s="261">
        <f t="shared" si="10"/>
        <v>190750</v>
      </c>
      <c r="F21" s="262">
        <f t="shared" si="10"/>
        <v>0</v>
      </c>
      <c r="G21" s="263">
        <f t="shared" si="10"/>
        <v>4380850</v>
      </c>
    </row>
    <row r="22" spans="1:7" ht="28.5" customHeight="1">
      <c r="A22" s="311" t="s">
        <v>112</v>
      </c>
      <c r="B22" s="282">
        <f>1781000+22000+100000</f>
        <v>1903000</v>
      </c>
      <c r="C22" s="283"/>
      <c r="D22" s="283"/>
      <c r="E22" s="284">
        <f>60000+120000</f>
        <v>180000</v>
      </c>
      <c r="F22" s="285"/>
      <c r="G22" s="286">
        <f t="shared" ref="G22:G26" si="11">SUM(B22:F22)</f>
        <v>2083000</v>
      </c>
    </row>
    <row r="23" spans="1:7" s="180" customFormat="1" ht="28.5" customHeight="1">
      <c r="A23" s="312" t="s">
        <v>113</v>
      </c>
      <c r="B23" s="269">
        <f>697500+346846-100000+3154</f>
        <v>947500</v>
      </c>
      <c r="C23" s="270"/>
      <c r="D23" s="270"/>
      <c r="E23" s="271"/>
      <c r="F23" s="272"/>
      <c r="G23" s="273">
        <f t="shared" si="11"/>
        <v>947500</v>
      </c>
    </row>
    <row r="24" spans="1:7" ht="28.5" customHeight="1">
      <c r="A24" s="312" t="s">
        <v>114</v>
      </c>
      <c r="B24" s="277">
        <v>581000</v>
      </c>
      <c r="C24" s="278"/>
      <c r="D24" s="278"/>
      <c r="E24" s="279"/>
      <c r="F24" s="280"/>
      <c r="G24" s="281">
        <f t="shared" si="11"/>
        <v>581000</v>
      </c>
    </row>
    <row r="25" spans="1:7" s="181" customFormat="1" ht="28.5" customHeight="1">
      <c r="A25" s="312" t="s">
        <v>115</v>
      </c>
      <c r="B25" s="277">
        <v>25000</v>
      </c>
      <c r="C25" s="278"/>
      <c r="D25" s="278"/>
      <c r="E25" s="279"/>
      <c r="F25" s="280"/>
      <c r="G25" s="281">
        <f t="shared" si="11"/>
        <v>25000</v>
      </c>
    </row>
    <row r="26" spans="1:7" s="181" customFormat="1" ht="28.5" customHeight="1" thickBot="1">
      <c r="A26" s="179" t="s">
        <v>116</v>
      </c>
      <c r="B26" s="277">
        <v>733600</v>
      </c>
      <c r="C26" s="278"/>
      <c r="D26" s="278"/>
      <c r="E26" s="279">
        <f>10750</f>
        <v>10750</v>
      </c>
      <c r="F26" s="280">
        <f>100000-100000</f>
        <v>0</v>
      </c>
      <c r="G26" s="281">
        <f t="shared" si="11"/>
        <v>744350</v>
      </c>
    </row>
    <row r="27" spans="1:7" s="181" customFormat="1" ht="28.5" hidden="1" customHeight="1" thickBot="1">
      <c r="A27" s="178" t="s">
        <v>120</v>
      </c>
      <c r="B27" s="260">
        <v>0</v>
      </c>
      <c r="C27" s="287"/>
      <c r="D27" s="287"/>
      <c r="E27" s="288"/>
      <c r="F27" s="289"/>
      <c r="G27" s="263">
        <f>SUM(B27:F27)</f>
        <v>0</v>
      </c>
    </row>
    <row r="28" spans="1:7" ht="34.5" customHeight="1">
      <c r="A28" s="182" t="s">
        <v>117</v>
      </c>
      <c r="B28" s="282">
        <v>1369000</v>
      </c>
      <c r="C28" s="283"/>
      <c r="D28" s="283"/>
      <c r="E28" s="284"/>
      <c r="F28" s="285"/>
      <c r="G28" s="286">
        <f t="shared" ref="G28:G29" si="12">SUM(B28:F28)</f>
        <v>1369000</v>
      </c>
    </row>
    <row r="29" spans="1:7" s="184" customFormat="1" ht="27" customHeight="1" thickBot="1">
      <c r="A29" s="183" t="s">
        <v>118</v>
      </c>
      <c r="B29" s="290"/>
      <c r="C29" s="291">
        <v>250000</v>
      </c>
      <c r="D29" s="292"/>
      <c r="E29" s="293"/>
      <c r="F29" s="294"/>
      <c r="G29" s="295">
        <f t="shared" si="12"/>
        <v>250000</v>
      </c>
    </row>
    <row r="30" spans="1:7" s="186" customFormat="1" ht="47.25" customHeight="1" thickBot="1">
      <c r="A30" s="185" t="s">
        <v>119</v>
      </c>
      <c r="B30" s="296">
        <f t="shared" ref="B30" si="13">SUM(B31:B34)</f>
        <v>43566367</v>
      </c>
      <c r="C30" s="296">
        <f t="shared" ref="C30:F30" si="14">SUM(C31:C34)</f>
        <v>0</v>
      </c>
      <c r="D30" s="296">
        <f t="shared" si="14"/>
        <v>0</v>
      </c>
      <c r="E30" s="297">
        <f t="shared" si="14"/>
        <v>902958</v>
      </c>
      <c r="F30" s="298">
        <f t="shared" si="14"/>
        <v>1657874</v>
      </c>
      <c r="G30" s="263">
        <f>SUM(G31:G34)</f>
        <v>46127199</v>
      </c>
    </row>
    <row r="31" spans="1:7" s="186" customFormat="1" ht="27.75" customHeight="1">
      <c r="A31" s="191" t="s">
        <v>3</v>
      </c>
      <c r="B31" s="283">
        <f>18152000-2079270-541374</f>
        <v>15531356</v>
      </c>
      <c r="C31" s="283"/>
      <c r="D31" s="283"/>
      <c r="E31" s="284"/>
      <c r="F31" s="285"/>
      <c r="G31" s="286">
        <f t="shared" ref="G31:G34" si="15">SUM(B31:F31)</f>
        <v>15531356</v>
      </c>
    </row>
    <row r="32" spans="1:7" s="187" customFormat="1" ht="27.75" customHeight="1">
      <c r="A32" s="192" t="s">
        <v>5</v>
      </c>
      <c r="B32" s="269">
        <f>24006868+305000-333157</f>
        <v>23978711</v>
      </c>
      <c r="C32" s="270"/>
      <c r="D32" s="270"/>
      <c r="E32" s="271">
        <f>558000+172258</f>
        <v>730258</v>
      </c>
      <c r="F32" s="272">
        <f>1136000+521874</f>
        <v>1657874</v>
      </c>
      <c r="G32" s="273">
        <f t="shared" si="15"/>
        <v>26366843</v>
      </c>
    </row>
    <row r="33" spans="1:7" s="187" customFormat="1" ht="27.75" customHeight="1">
      <c r="A33" s="193" t="s">
        <v>6</v>
      </c>
      <c r="B33" s="278">
        <f>1889132-694132-305000</f>
        <v>890000</v>
      </c>
      <c r="C33" s="278"/>
      <c r="D33" s="278"/>
      <c r="E33" s="279"/>
      <c r="F33" s="280"/>
      <c r="G33" s="281">
        <f t="shared" si="15"/>
        <v>890000</v>
      </c>
    </row>
    <row r="34" spans="1:7" s="184" customFormat="1" ht="27.75" customHeight="1" thickBot="1">
      <c r="A34" s="194" t="s">
        <v>89</v>
      </c>
      <c r="B34" s="291">
        <f>3339000-172700</f>
        <v>3166300</v>
      </c>
      <c r="C34" s="291"/>
      <c r="D34" s="291"/>
      <c r="E34" s="299">
        <f>172700</f>
        <v>172700</v>
      </c>
      <c r="F34" s="300"/>
      <c r="G34" s="295">
        <f t="shared" si="15"/>
        <v>3339000</v>
      </c>
    </row>
    <row r="35" spans="1:7" s="184" customFormat="1" ht="69" customHeight="1" thickBot="1">
      <c r="A35" s="195" t="s">
        <v>123</v>
      </c>
      <c r="B35" s="301">
        <f t="shared" ref="B35" si="16">B4+B18+B21+B28+B29+B30+B27</f>
        <v>85739298</v>
      </c>
      <c r="C35" s="301">
        <f t="shared" ref="C35:F35" si="17">C4+C18+C21+C28+C29+C30+C27</f>
        <v>250000</v>
      </c>
      <c r="D35" s="301">
        <f t="shared" si="17"/>
        <v>146000</v>
      </c>
      <c r="E35" s="301">
        <f t="shared" si="17"/>
        <v>2666828</v>
      </c>
      <c r="F35" s="301">
        <f t="shared" si="17"/>
        <v>2124874</v>
      </c>
      <c r="G35" s="302">
        <f>SUM(B35:F35)</f>
        <v>90927000</v>
      </c>
    </row>
    <row r="36" spans="1:7" ht="15.75">
      <c r="B36" s="188"/>
      <c r="C36" s="189"/>
      <c r="D36" s="189"/>
      <c r="E36" s="188"/>
      <c r="F36" s="188"/>
      <c r="G36" s="188"/>
    </row>
    <row r="37" spans="1:7" ht="15.75">
      <c r="B37" s="188"/>
      <c r="C37" s="188"/>
      <c r="D37" s="188"/>
      <c r="E37" s="188"/>
      <c r="F37" s="188"/>
      <c r="G37" s="188">
        <f>G4+G18+G21+G27+G28+G29+G30</f>
        <v>90927000</v>
      </c>
    </row>
    <row r="38" spans="1:7" ht="15.75">
      <c r="B38" s="188"/>
      <c r="C38" s="189"/>
      <c r="D38" s="189"/>
      <c r="E38" s="188"/>
      <c r="F38" s="188"/>
      <c r="G38" s="188"/>
    </row>
    <row r="39" spans="1:7" ht="15.75">
      <c r="B39" s="188"/>
      <c r="C39" s="189"/>
      <c r="D39" s="189"/>
      <c r="E39" s="188"/>
      <c r="F39" s="188"/>
      <c r="G39" s="188"/>
    </row>
    <row r="40" spans="1:7" ht="15.75">
      <c r="B40" s="188"/>
      <c r="C40" s="189"/>
      <c r="D40" s="189"/>
      <c r="E40" s="188"/>
      <c r="F40" s="188"/>
      <c r="G40" s="188"/>
    </row>
    <row r="41" spans="1:7" ht="15.75">
      <c r="B41" s="188"/>
      <c r="C41" s="189"/>
      <c r="D41" s="189"/>
      <c r="E41" s="188"/>
      <c r="F41" s="188"/>
      <c r="G41" s="188"/>
    </row>
    <row r="42" spans="1:7" ht="15.75">
      <c r="B42" s="188"/>
      <c r="C42" s="189"/>
      <c r="D42" s="189"/>
      <c r="E42" s="188"/>
      <c r="F42" s="188"/>
      <c r="G42" s="188"/>
    </row>
    <row r="43" spans="1:7" ht="15.75">
      <c r="B43" s="188"/>
      <c r="C43" s="189"/>
      <c r="D43" s="189"/>
      <c r="E43" s="188"/>
      <c r="F43" s="188"/>
      <c r="G43" s="188"/>
    </row>
    <row r="44" spans="1:7" ht="15.75">
      <c r="B44" s="188"/>
      <c r="C44" s="189"/>
      <c r="D44" s="189"/>
      <c r="E44" s="188"/>
      <c r="F44" s="188"/>
      <c r="G44" s="188"/>
    </row>
    <row r="45" spans="1:7" ht="15.75">
      <c r="B45" s="188"/>
      <c r="C45" s="189"/>
      <c r="D45" s="189"/>
      <c r="E45" s="188"/>
      <c r="F45" s="188"/>
      <c r="G45" s="188"/>
    </row>
    <row r="46" spans="1:7" ht="15.75">
      <c r="B46" s="188"/>
      <c r="C46" s="189"/>
      <c r="D46" s="189"/>
      <c r="E46" s="188"/>
      <c r="F46" s="188"/>
      <c r="G46" s="188"/>
    </row>
    <row r="47" spans="1:7" ht="15.75">
      <c r="B47" s="188"/>
      <c r="C47" s="189"/>
      <c r="D47" s="189"/>
      <c r="E47" s="188"/>
      <c r="F47" s="188"/>
      <c r="G47" s="188"/>
    </row>
    <row r="48" spans="1:7" ht="15.75">
      <c r="B48" s="188"/>
      <c r="C48" s="189"/>
      <c r="D48" s="189"/>
      <c r="E48" s="188"/>
      <c r="F48" s="188"/>
      <c r="G48" s="188"/>
    </row>
    <row r="49" spans="2:7" ht="15.75">
      <c r="B49" s="188"/>
      <c r="C49" s="189"/>
      <c r="D49" s="189"/>
      <c r="E49" s="188"/>
      <c r="F49" s="188"/>
      <c r="G49" s="188"/>
    </row>
    <row r="50" spans="2:7" ht="15.75">
      <c r="B50" s="188"/>
      <c r="C50" s="189"/>
      <c r="D50" s="189"/>
      <c r="E50" s="188"/>
      <c r="F50" s="188"/>
      <c r="G50" s="188"/>
    </row>
    <row r="51" spans="2:7" ht="15.75">
      <c r="B51" s="188"/>
      <c r="C51" s="189"/>
      <c r="D51" s="189"/>
      <c r="E51" s="188"/>
      <c r="F51" s="188"/>
      <c r="G51" s="188"/>
    </row>
    <row r="52" spans="2:7" ht="15.75">
      <c r="B52" s="188"/>
      <c r="C52" s="189"/>
      <c r="D52" s="189"/>
      <c r="E52" s="188"/>
      <c r="F52" s="188"/>
      <c r="G52" s="188"/>
    </row>
    <row r="53" spans="2:7" ht="15.75">
      <c r="B53" s="188"/>
      <c r="C53" s="189"/>
      <c r="D53" s="189"/>
      <c r="E53" s="188"/>
      <c r="F53" s="188"/>
      <c r="G53" s="188"/>
    </row>
    <row r="54" spans="2:7" ht="15.75">
      <c r="B54" s="188"/>
      <c r="C54" s="189"/>
      <c r="D54" s="189"/>
      <c r="E54" s="188"/>
      <c r="F54" s="188"/>
      <c r="G54" s="188"/>
    </row>
    <row r="55" spans="2:7" ht="15.75">
      <c r="B55" s="188"/>
      <c r="C55" s="189"/>
      <c r="D55" s="189"/>
      <c r="E55" s="188"/>
      <c r="F55" s="188"/>
      <c r="G55" s="188"/>
    </row>
    <row r="56" spans="2:7" ht="15.75">
      <c r="B56" s="188"/>
      <c r="C56" s="189"/>
      <c r="D56" s="189"/>
      <c r="E56" s="188"/>
      <c r="F56" s="188"/>
      <c r="G56" s="188"/>
    </row>
    <row r="57" spans="2:7" ht="15.75">
      <c r="B57" s="188"/>
      <c r="C57" s="189"/>
      <c r="D57" s="189"/>
      <c r="E57" s="188"/>
      <c r="F57" s="188"/>
      <c r="G57" s="188"/>
    </row>
    <row r="58" spans="2:7" ht="15.75">
      <c r="B58" s="188"/>
      <c r="C58" s="189"/>
      <c r="D58" s="189"/>
      <c r="E58" s="188"/>
      <c r="F58" s="188"/>
      <c r="G58" s="188"/>
    </row>
    <row r="59" spans="2:7" ht="15.75">
      <c r="B59" s="188"/>
      <c r="C59" s="189"/>
      <c r="D59" s="189"/>
      <c r="E59" s="188"/>
      <c r="F59" s="188"/>
      <c r="G59" s="188"/>
    </row>
    <row r="60" spans="2:7" ht="15.75">
      <c r="B60" s="188"/>
      <c r="C60" s="189"/>
      <c r="D60" s="189"/>
      <c r="E60" s="188"/>
      <c r="F60" s="188"/>
      <c r="G60" s="188"/>
    </row>
    <row r="61" spans="2:7" ht="15.75">
      <c r="B61" s="188"/>
      <c r="C61" s="189"/>
      <c r="D61" s="189"/>
      <c r="E61" s="188"/>
      <c r="F61" s="188"/>
      <c r="G61" s="188"/>
    </row>
    <row r="62" spans="2:7" ht="15.75">
      <c r="B62" s="188"/>
      <c r="C62" s="189"/>
      <c r="D62" s="189"/>
      <c r="E62" s="188"/>
      <c r="F62" s="188"/>
      <c r="G62" s="188"/>
    </row>
    <row r="63" spans="2:7" ht="15.75">
      <c r="B63" s="188"/>
      <c r="C63" s="189"/>
      <c r="D63" s="189"/>
      <c r="E63" s="188"/>
      <c r="F63" s="188"/>
      <c r="G63" s="188"/>
    </row>
    <row r="64" spans="2:7" ht="15.75">
      <c r="B64" s="188"/>
      <c r="C64" s="189"/>
      <c r="D64" s="189"/>
      <c r="E64" s="188"/>
      <c r="F64" s="188"/>
      <c r="G64" s="188"/>
    </row>
    <row r="65" spans="2:7" ht="15.75">
      <c r="B65" s="188"/>
      <c r="C65" s="189"/>
      <c r="D65" s="189"/>
      <c r="E65" s="188"/>
      <c r="F65" s="188"/>
      <c r="G65" s="188"/>
    </row>
    <row r="66" spans="2:7" ht="15.75">
      <c r="B66" s="188"/>
      <c r="C66" s="189"/>
      <c r="D66" s="189"/>
      <c r="E66" s="188"/>
      <c r="F66" s="188"/>
      <c r="G66" s="188"/>
    </row>
    <row r="67" spans="2:7" ht="15.75">
      <c r="B67" s="188"/>
      <c r="C67" s="189"/>
      <c r="D67" s="189"/>
      <c r="E67" s="188"/>
      <c r="F67" s="188"/>
      <c r="G67" s="188"/>
    </row>
    <row r="68" spans="2:7" ht="15.75">
      <c r="B68" s="188"/>
      <c r="C68" s="189"/>
      <c r="D68" s="189"/>
      <c r="E68" s="188"/>
      <c r="F68" s="188"/>
      <c r="G68" s="188"/>
    </row>
    <row r="69" spans="2:7" ht="15.75">
      <c r="B69" s="188"/>
      <c r="C69" s="189"/>
      <c r="D69" s="189"/>
      <c r="E69" s="188"/>
      <c r="F69" s="188"/>
      <c r="G69" s="188"/>
    </row>
    <row r="70" spans="2:7" ht="15.75">
      <c r="B70" s="188"/>
      <c r="C70" s="189"/>
      <c r="D70" s="189"/>
      <c r="E70" s="188"/>
      <c r="F70" s="188"/>
      <c r="G70" s="188"/>
    </row>
    <row r="71" spans="2:7" ht="15.75">
      <c r="B71" s="188"/>
      <c r="C71" s="189"/>
      <c r="D71" s="189"/>
      <c r="E71" s="188"/>
      <c r="F71" s="188"/>
      <c r="G71" s="188"/>
    </row>
    <row r="72" spans="2:7" ht="15.75">
      <c r="B72" s="188"/>
      <c r="C72" s="189"/>
      <c r="D72" s="189"/>
      <c r="E72" s="188"/>
      <c r="F72" s="188"/>
      <c r="G72" s="188"/>
    </row>
    <row r="73" spans="2:7" ht="15.75">
      <c r="B73" s="188"/>
      <c r="C73" s="189"/>
      <c r="D73" s="189"/>
      <c r="E73" s="188"/>
      <c r="F73" s="188"/>
      <c r="G73" s="188"/>
    </row>
    <row r="74" spans="2:7" ht="15.75">
      <c r="B74" s="188"/>
      <c r="C74" s="189"/>
      <c r="D74" s="189"/>
      <c r="E74" s="188"/>
      <c r="F74" s="188"/>
      <c r="G74" s="188"/>
    </row>
    <row r="75" spans="2:7" ht="15.75">
      <c r="B75" s="188"/>
      <c r="C75" s="189"/>
      <c r="D75" s="189"/>
      <c r="E75" s="188"/>
      <c r="F75" s="188"/>
      <c r="G75" s="188"/>
    </row>
    <row r="76" spans="2:7" ht="15.75">
      <c r="B76" s="188"/>
      <c r="C76" s="189"/>
      <c r="D76" s="189"/>
      <c r="E76" s="188"/>
      <c r="F76" s="188"/>
      <c r="G76" s="188"/>
    </row>
    <row r="77" spans="2:7" ht="15.75">
      <c r="B77" s="188"/>
      <c r="C77" s="189"/>
      <c r="D77" s="189"/>
      <c r="E77" s="188"/>
      <c r="F77" s="188"/>
      <c r="G77" s="188"/>
    </row>
    <row r="78" spans="2:7" ht="15.75">
      <c r="B78" s="188"/>
      <c r="C78" s="189"/>
      <c r="D78" s="189"/>
      <c r="E78" s="188"/>
      <c r="F78" s="188"/>
      <c r="G78" s="188"/>
    </row>
    <row r="79" spans="2:7" ht="15.75">
      <c r="B79" s="188"/>
      <c r="C79" s="189"/>
      <c r="D79" s="189"/>
      <c r="E79" s="188"/>
      <c r="F79" s="188"/>
      <c r="G79" s="188"/>
    </row>
    <row r="80" spans="2:7" ht="15.75">
      <c r="B80" s="188"/>
      <c r="C80" s="189"/>
      <c r="D80" s="189"/>
      <c r="E80" s="188"/>
      <c r="F80" s="188"/>
      <c r="G80" s="188"/>
    </row>
    <row r="81" spans="2:7" ht="15.75">
      <c r="B81" s="188"/>
      <c r="C81" s="189"/>
      <c r="D81" s="189"/>
      <c r="E81" s="188"/>
      <c r="F81" s="188"/>
      <c r="G81" s="188"/>
    </row>
    <row r="82" spans="2:7" ht="15.75">
      <c r="B82" s="188"/>
      <c r="C82" s="189"/>
      <c r="D82" s="189"/>
      <c r="E82" s="188"/>
      <c r="F82" s="188"/>
      <c r="G82" s="188"/>
    </row>
    <row r="83" spans="2:7" ht="15.75">
      <c r="B83" s="188"/>
      <c r="C83" s="189"/>
      <c r="D83" s="189"/>
      <c r="E83" s="188"/>
      <c r="F83" s="188"/>
      <c r="G83" s="188"/>
    </row>
    <row r="84" spans="2:7" ht="15.75">
      <c r="B84" s="188"/>
      <c r="C84" s="189"/>
      <c r="D84" s="189"/>
      <c r="E84" s="188"/>
      <c r="F84" s="188"/>
      <c r="G84" s="188"/>
    </row>
    <row r="85" spans="2:7" ht="15.75">
      <c r="B85" s="188"/>
      <c r="C85" s="189"/>
      <c r="D85" s="189"/>
      <c r="E85" s="188"/>
      <c r="F85" s="188"/>
      <c r="G85" s="188"/>
    </row>
    <row r="86" spans="2:7" ht="15.75">
      <c r="B86" s="188"/>
      <c r="C86" s="189"/>
      <c r="D86" s="189"/>
      <c r="E86" s="188"/>
      <c r="F86" s="188"/>
      <c r="G86" s="188"/>
    </row>
    <row r="87" spans="2:7" ht="15.75">
      <c r="B87" s="188"/>
      <c r="C87" s="189"/>
      <c r="D87" s="189"/>
      <c r="E87" s="188"/>
      <c r="F87" s="188"/>
      <c r="G87" s="188"/>
    </row>
    <row r="88" spans="2:7" ht="15.75">
      <c r="B88" s="188"/>
      <c r="C88" s="189"/>
      <c r="D88" s="189"/>
      <c r="E88" s="188"/>
      <c r="F88" s="188"/>
      <c r="G88" s="188"/>
    </row>
    <row r="89" spans="2:7" ht="15.75">
      <c r="B89" s="188"/>
      <c r="C89" s="189"/>
      <c r="D89" s="189"/>
      <c r="E89" s="188"/>
      <c r="F89" s="188"/>
      <c r="G89" s="188"/>
    </row>
    <row r="90" spans="2:7" ht="15.75">
      <c r="B90" s="188"/>
      <c r="C90" s="189"/>
      <c r="D90" s="189"/>
      <c r="E90" s="188"/>
      <c r="F90" s="188"/>
      <c r="G90" s="188"/>
    </row>
    <row r="91" spans="2:7" ht="15.75">
      <c r="B91" s="188"/>
      <c r="C91" s="189"/>
      <c r="D91" s="189"/>
      <c r="E91" s="188"/>
      <c r="F91" s="188"/>
      <c r="G91" s="188"/>
    </row>
    <row r="92" spans="2:7" ht="15.75">
      <c r="B92" s="188"/>
      <c r="C92" s="189"/>
      <c r="D92" s="189"/>
      <c r="E92" s="188"/>
      <c r="F92" s="188"/>
      <c r="G92" s="188"/>
    </row>
    <row r="93" spans="2:7" ht="15.75">
      <c r="B93" s="188"/>
      <c r="C93" s="189"/>
      <c r="D93" s="189"/>
      <c r="E93" s="188"/>
      <c r="F93" s="188"/>
      <c r="G93" s="188"/>
    </row>
    <row r="94" spans="2:7" ht="15.75">
      <c r="B94" s="188"/>
      <c r="C94" s="189"/>
      <c r="D94" s="189"/>
      <c r="E94" s="188"/>
      <c r="F94" s="188"/>
      <c r="G94" s="188"/>
    </row>
    <row r="95" spans="2:7" ht="15.75">
      <c r="B95" s="188"/>
      <c r="C95" s="189"/>
      <c r="D95" s="189"/>
      <c r="E95" s="188"/>
      <c r="F95" s="188"/>
      <c r="G95" s="188"/>
    </row>
    <row r="96" spans="2:7" ht="15.75">
      <c r="B96" s="188"/>
      <c r="C96" s="189"/>
      <c r="D96" s="189"/>
      <c r="E96" s="188"/>
      <c r="F96" s="188"/>
      <c r="G96" s="188"/>
    </row>
    <row r="97" spans="2:7" ht="15.75">
      <c r="B97" s="188"/>
      <c r="C97" s="189"/>
      <c r="D97" s="189"/>
      <c r="E97" s="188"/>
      <c r="F97" s="188"/>
      <c r="G97" s="188"/>
    </row>
    <row r="98" spans="2:7" ht="15.75">
      <c r="B98" s="188"/>
      <c r="C98" s="189"/>
      <c r="D98" s="189"/>
      <c r="E98" s="188"/>
      <c r="F98" s="188"/>
      <c r="G98" s="188"/>
    </row>
    <row r="99" spans="2:7" ht="15.75">
      <c r="B99" s="188"/>
      <c r="C99" s="189"/>
      <c r="D99" s="189"/>
      <c r="E99" s="188"/>
      <c r="F99" s="188"/>
      <c r="G99" s="188"/>
    </row>
    <row r="100" spans="2:7" ht="15.75">
      <c r="B100" s="188"/>
      <c r="C100" s="189"/>
      <c r="D100" s="189"/>
      <c r="E100" s="188"/>
      <c r="F100" s="188"/>
      <c r="G100" s="188"/>
    </row>
    <row r="101" spans="2:7" ht="15.75">
      <c r="B101" s="188"/>
      <c r="C101" s="189"/>
      <c r="D101" s="189"/>
      <c r="E101" s="188"/>
      <c r="F101" s="188"/>
      <c r="G101" s="188"/>
    </row>
    <row r="102" spans="2:7" ht="15.75">
      <c r="B102" s="188"/>
      <c r="C102" s="189"/>
      <c r="D102" s="189"/>
      <c r="E102" s="188"/>
      <c r="F102" s="188"/>
      <c r="G102" s="188"/>
    </row>
    <row r="103" spans="2:7" ht="15.75">
      <c r="B103" s="188"/>
      <c r="C103" s="189"/>
      <c r="D103" s="189"/>
      <c r="E103" s="188"/>
      <c r="F103" s="188"/>
      <c r="G103" s="188"/>
    </row>
    <row r="104" spans="2:7" ht="15.75">
      <c r="B104" s="188"/>
      <c r="C104" s="189"/>
      <c r="D104" s="189"/>
      <c r="E104" s="188"/>
      <c r="F104" s="188"/>
      <c r="G104" s="188"/>
    </row>
    <row r="105" spans="2:7" ht="15.75">
      <c r="B105" s="188"/>
      <c r="C105" s="189"/>
      <c r="D105" s="189"/>
      <c r="E105" s="188"/>
      <c r="F105" s="188"/>
      <c r="G105" s="188"/>
    </row>
    <row r="106" spans="2:7" ht="15.75">
      <c r="B106" s="188"/>
      <c r="C106" s="189"/>
      <c r="D106" s="189"/>
      <c r="E106" s="188"/>
      <c r="F106" s="188"/>
      <c r="G106" s="188"/>
    </row>
    <row r="107" spans="2:7" ht="15.75">
      <c r="B107" s="188"/>
      <c r="C107" s="189"/>
      <c r="D107" s="189"/>
      <c r="E107" s="188"/>
      <c r="F107" s="188"/>
      <c r="G107" s="188"/>
    </row>
    <row r="108" spans="2:7" ht="15.75">
      <c r="B108" s="188"/>
      <c r="C108" s="189"/>
      <c r="D108" s="189"/>
      <c r="E108" s="188"/>
      <c r="F108" s="188"/>
      <c r="G108" s="188"/>
    </row>
    <row r="109" spans="2:7" ht="15.75">
      <c r="B109" s="188"/>
      <c r="C109" s="189"/>
      <c r="D109" s="189"/>
      <c r="E109" s="188"/>
      <c r="F109" s="188"/>
      <c r="G109" s="188"/>
    </row>
    <row r="110" spans="2:7" ht="15.75">
      <c r="B110" s="188"/>
      <c r="C110" s="189"/>
      <c r="D110" s="189"/>
      <c r="E110" s="188"/>
      <c r="F110" s="188"/>
      <c r="G110" s="188"/>
    </row>
    <row r="111" spans="2:7" ht="15.75">
      <c r="B111" s="188"/>
      <c r="C111" s="189"/>
      <c r="D111" s="189"/>
      <c r="E111" s="188"/>
      <c r="F111" s="188"/>
      <c r="G111" s="188"/>
    </row>
    <row r="112" spans="2:7" ht="15.75">
      <c r="B112" s="188"/>
      <c r="C112" s="189"/>
      <c r="D112" s="189"/>
      <c r="E112" s="188"/>
      <c r="F112" s="188"/>
      <c r="G112" s="188"/>
    </row>
    <row r="113" spans="2:7" ht="15.75">
      <c r="B113" s="188"/>
      <c r="C113" s="189"/>
      <c r="D113" s="189"/>
      <c r="E113" s="188"/>
      <c r="F113" s="188"/>
      <c r="G113" s="188"/>
    </row>
    <row r="114" spans="2:7" ht="15.75">
      <c r="B114" s="188"/>
      <c r="C114" s="189"/>
      <c r="D114" s="189"/>
      <c r="E114" s="188"/>
      <c r="F114" s="188"/>
      <c r="G114" s="188"/>
    </row>
    <row r="115" spans="2:7" ht="15.75">
      <c r="B115" s="188"/>
      <c r="C115" s="189"/>
      <c r="D115" s="189"/>
      <c r="E115" s="188"/>
      <c r="F115" s="188"/>
      <c r="G115" s="188"/>
    </row>
    <row r="116" spans="2:7" ht="15.75">
      <c r="B116" s="188"/>
      <c r="C116" s="189"/>
      <c r="D116" s="189"/>
      <c r="E116" s="188"/>
      <c r="F116" s="188"/>
      <c r="G116" s="188"/>
    </row>
    <row r="117" spans="2:7" ht="15.75">
      <c r="B117" s="188"/>
      <c r="C117" s="189"/>
      <c r="D117" s="189"/>
      <c r="E117" s="188"/>
      <c r="F117" s="188"/>
      <c r="G117" s="188"/>
    </row>
    <row r="118" spans="2:7" ht="15.75">
      <c r="B118" s="188"/>
      <c r="C118" s="189"/>
      <c r="D118" s="189"/>
      <c r="E118" s="188"/>
      <c r="F118" s="188"/>
      <c r="G118" s="188"/>
    </row>
    <row r="119" spans="2:7" ht="15.75">
      <c r="B119" s="188"/>
      <c r="C119" s="189"/>
      <c r="D119" s="189"/>
      <c r="E119" s="188"/>
      <c r="F119" s="188"/>
      <c r="G119" s="188"/>
    </row>
    <row r="120" spans="2:7" ht="15.75">
      <c r="B120" s="188"/>
      <c r="C120" s="189"/>
      <c r="D120" s="189"/>
      <c r="E120" s="188"/>
      <c r="F120" s="188"/>
      <c r="G120" s="188"/>
    </row>
    <row r="121" spans="2:7" ht="15.75">
      <c r="B121" s="188"/>
      <c r="C121" s="189"/>
      <c r="D121" s="189"/>
      <c r="E121" s="188"/>
      <c r="F121" s="188"/>
      <c r="G121" s="188"/>
    </row>
    <row r="122" spans="2:7" ht="15.75">
      <c r="B122" s="188"/>
      <c r="C122" s="189"/>
      <c r="D122" s="189"/>
      <c r="E122" s="188"/>
      <c r="F122" s="188"/>
      <c r="G122" s="188"/>
    </row>
    <row r="123" spans="2:7" ht="15.75">
      <c r="B123" s="188"/>
      <c r="C123" s="189"/>
      <c r="D123" s="189"/>
      <c r="E123" s="188"/>
      <c r="F123" s="188"/>
      <c r="G123" s="188"/>
    </row>
    <row r="124" spans="2:7" ht="15.75">
      <c r="B124" s="188"/>
      <c r="C124" s="189"/>
      <c r="D124" s="189"/>
      <c r="E124" s="188"/>
      <c r="F124" s="188"/>
      <c r="G124" s="188"/>
    </row>
    <row r="125" spans="2:7" ht="15.75">
      <c r="B125" s="188"/>
      <c r="C125" s="189"/>
      <c r="D125" s="189"/>
      <c r="E125" s="188"/>
      <c r="F125" s="188"/>
      <c r="G125" s="188"/>
    </row>
    <row r="126" spans="2:7" ht="15.75">
      <c r="B126" s="188"/>
      <c r="C126" s="189"/>
      <c r="D126" s="189"/>
      <c r="E126" s="188"/>
      <c r="F126" s="188"/>
      <c r="G126" s="188"/>
    </row>
    <row r="127" spans="2:7" ht="15.75">
      <c r="B127" s="188"/>
      <c r="C127" s="189"/>
      <c r="D127" s="189"/>
      <c r="E127" s="188"/>
      <c r="F127" s="188"/>
      <c r="G127" s="188"/>
    </row>
    <row r="128" spans="2:7" ht="15.75">
      <c r="B128" s="188"/>
      <c r="C128" s="189"/>
      <c r="D128" s="189"/>
      <c r="E128" s="188"/>
      <c r="F128" s="188"/>
      <c r="G128" s="188"/>
    </row>
    <row r="129" spans="2:7" ht="15.75">
      <c r="B129" s="188"/>
      <c r="C129" s="189"/>
      <c r="D129" s="189"/>
      <c r="E129" s="188"/>
      <c r="F129" s="188"/>
      <c r="G129" s="188"/>
    </row>
    <row r="130" spans="2:7" ht="15.75">
      <c r="B130" s="188"/>
      <c r="C130" s="189"/>
      <c r="D130" s="189"/>
      <c r="E130" s="188"/>
      <c r="F130" s="188"/>
      <c r="G130" s="188"/>
    </row>
    <row r="131" spans="2:7" ht="15.75">
      <c r="B131" s="188"/>
      <c r="C131" s="189"/>
      <c r="D131" s="189"/>
      <c r="E131" s="188"/>
      <c r="F131" s="188"/>
      <c r="G131" s="188"/>
    </row>
    <row r="132" spans="2:7" ht="15.75">
      <c r="B132" s="188"/>
      <c r="C132" s="189"/>
      <c r="D132" s="189"/>
      <c r="E132" s="188"/>
      <c r="F132" s="188"/>
      <c r="G132" s="188"/>
    </row>
    <row r="133" spans="2:7" ht="15.75">
      <c r="B133" s="188"/>
      <c r="C133" s="189"/>
      <c r="D133" s="189"/>
      <c r="E133" s="188"/>
      <c r="F133" s="188"/>
      <c r="G133" s="188"/>
    </row>
    <row r="134" spans="2:7" ht="15.75">
      <c r="B134" s="188"/>
      <c r="C134" s="189"/>
      <c r="D134" s="189"/>
      <c r="E134" s="188"/>
      <c r="F134" s="188"/>
      <c r="G134" s="188"/>
    </row>
    <row r="135" spans="2:7" ht="15.75">
      <c r="B135" s="188"/>
      <c r="C135" s="189"/>
      <c r="D135" s="189"/>
      <c r="E135" s="188"/>
      <c r="F135" s="188"/>
      <c r="G135" s="188"/>
    </row>
    <row r="136" spans="2:7" ht="15.75">
      <c r="B136" s="188"/>
      <c r="C136" s="189"/>
      <c r="D136" s="189"/>
      <c r="E136" s="188"/>
      <c r="F136" s="188"/>
      <c r="G136" s="188"/>
    </row>
    <row r="137" spans="2:7" ht="15.75">
      <c r="B137" s="188"/>
      <c r="C137" s="189"/>
      <c r="D137" s="189"/>
      <c r="E137" s="188"/>
      <c r="F137" s="188"/>
      <c r="G137" s="188"/>
    </row>
    <row r="138" spans="2:7" ht="15.75">
      <c r="B138" s="188"/>
      <c r="C138" s="189"/>
      <c r="D138" s="189"/>
      <c r="E138" s="188"/>
      <c r="F138" s="188"/>
      <c r="G138" s="188"/>
    </row>
    <row r="139" spans="2:7" ht="15.75">
      <c r="B139" s="188"/>
      <c r="C139" s="189"/>
      <c r="D139" s="189"/>
      <c r="E139" s="188"/>
      <c r="F139" s="188"/>
      <c r="G139" s="188"/>
    </row>
    <row r="140" spans="2:7" ht="15.75">
      <c r="B140" s="188"/>
      <c r="C140" s="189"/>
      <c r="D140" s="189"/>
      <c r="E140" s="188"/>
      <c r="F140" s="188"/>
      <c r="G140" s="188"/>
    </row>
    <row r="141" spans="2:7" ht="15.75">
      <c r="B141" s="188"/>
      <c r="C141" s="189"/>
      <c r="D141" s="189"/>
      <c r="E141" s="188"/>
      <c r="F141" s="188"/>
      <c r="G141" s="188"/>
    </row>
    <row r="142" spans="2:7" ht="15.75">
      <c r="B142" s="188"/>
      <c r="C142" s="189"/>
      <c r="D142" s="189"/>
      <c r="E142" s="188"/>
      <c r="F142" s="188"/>
      <c r="G142" s="188"/>
    </row>
    <row r="143" spans="2:7" ht="15.75">
      <c r="B143" s="188"/>
      <c r="C143" s="189"/>
      <c r="D143" s="189"/>
      <c r="E143" s="188"/>
      <c r="F143" s="188"/>
      <c r="G143" s="188"/>
    </row>
    <row r="144" spans="2:7" ht="15.75">
      <c r="B144" s="188"/>
      <c r="C144" s="189"/>
      <c r="D144" s="189"/>
      <c r="E144" s="188"/>
      <c r="F144" s="188"/>
      <c r="G144" s="188"/>
    </row>
    <row r="145" spans="2:7" ht="15.75">
      <c r="B145" s="188"/>
      <c r="C145" s="189"/>
      <c r="D145" s="189"/>
      <c r="E145" s="188"/>
      <c r="F145" s="188"/>
      <c r="G145" s="188"/>
    </row>
    <row r="146" spans="2:7" ht="15.75">
      <c r="B146" s="188"/>
      <c r="C146" s="189"/>
      <c r="D146" s="189"/>
      <c r="E146" s="188"/>
      <c r="F146" s="188"/>
      <c r="G146" s="188"/>
    </row>
    <row r="147" spans="2:7" ht="15.75">
      <c r="B147" s="188"/>
      <c r="C147" s="189"/>
      <c r="D147" s="189"/>
      <c r="E147" s="188"/>
      <c r="F147" s="188"/>
      <c r="G147" s="188"/>
    </row>
    <row r="148" spans="2:7" ht="15.75">
      <c r="B148" s="188"/>
      <c r="C148" s="189"/>
      <c r="D148" s="189"/>
      <c r="E148" s="188"/>
      <c r="F148" s="188"/>
      <c r="G148" s="188"/>
    </row>
    <row r="149" spans="2:7" ht="15.75">
      <c r="B149" s="188"/>
      <c r="C149" s="189"/>
      <c r="D149" s="189"/>
      <c r="E149" s="188"/>
      <c r="F149" s="188"/>
      <c r="G149" s="188"/>
    </row>
    <row r="150" spans="2:7" ht="15.75">
      <c r="B150" s="188"/>
      <c r="C150" s="189"/>
      <c r="D150" s="189"/>
      <c r="E150" s="188"/>
      <c r="F150" s="188"/>
      <c r="G150" s="188"/>
    </row>
    <row r="151" spans="2:7" ht="15.75">
      <c r="B151" s="188"/>
      <c r="C151" s="189"/>
      <c r="D151" s="189"/>
      <c r="E151" s="188"/>
      <c r="F151" s="188"/>
      <c r="G151" s="188"/>
    </row>
    <row r="152" spans="2:7" ht="15.75">
      <c r="B152" s="188"/>
      <c r="C152" s="189"/>
      <c r="D152" s="189"/>
      <c r="E152" s="188"/>
      <c r="F152" s="188"/>
      <c r="G152" s="188"/>
    </row>
    <row r="153" spans="2:7" ht="15.75">
      <c r="B153" s="188"/>
      <c r="C153" s="189"/>
      <c r="D153" s="189"/>
      <c r="E153" s="188"/>
      <c r="F153" s="188"/>
      <c r="G153" s="188"/>
    </row>
    <row r="154" spans="2:7" ht="15.75">
      <c r="B154" s="188"/>
      <c r="C154" s="189"/>
      <c r="D154" s="189"/>
      <c r="E154" s="188"/>
      <c r="F154" s="188"/>
      <c r="G154" s="188"/>
    </row>
    <row r="155" spans="2:7" ht="15.75">
      <c r="B155" s="188"/>
      <c r="C155" s="189"/>
      <c r="D155" s="189"/>
      <c r="E155" s="188"/>
      <c r="F155" s="188"/>
      <c r="G155" s="188"/>
    </row>
    <row r="156" spans="2:7" ht="15.75">
      <c r="B156" s="188"/>
      <c r="C156" s="189"/>
      <c r="D156" s="189"/>
      <c r="E156" s="188"/>
      <c r="F156" s="188"/>
      <c r="G156" s="188"/>
    </row>
    <row r="157" spans="2:7" ht="15.75">
      <c r="B157" s="188"/>
      <c r="C157" s="189"/>
      <c r="D157" s="189"/>
      <c r="E157" s="188"/>
      <c r="F157" s="188"/>
      <c r="G157" s="188"/>
    </row>
    <row r="158" spans="2:7" ht="15.75">
      <c r="B158" s="188"/>
      <c r="C158" s="189"/>
      <c r="D158" s="189"/>
      <c r="E158" s="188"/>
      <c r="F158" s="188"/>
      <c r="G158" s="188"/>
    </row>
    <row r="159" spans="2:7" ht="15.75">
      <c r="B159" s="188"/>
      <c r="C159" s="189"/>
      <c r="D159" s="189"/>
      <c r="E159" s="188"/>
      <c r="F159" s="188"/>
      <c r="G159" s="188"/>
    </row>
    <row r="160" spans="2:7" ht="15.75">
      <c r="B160" s="188"/>
      <c r="C160" s="189"/>
      <c r="D160" s="189"/>
      <c r="E160" s="188"/>
      <c r="F160" s="188"/>
      <c r="G160" s="188"/>
    </row>
    <row r="161" spans="2:7" ht="15.75">
      <c r="B161" s="188"/>
      <c r="C161" s="189"/>
      <c r="D161" s="189"/>
      <c r="E161" s="188"/>
      <c r="F161" s="188"/>
      <c r="G161" s="188"/>
    </row>
    <row r="162" spans="2:7" ht="15.75">
      <c r="B162" s="188"/>
      <c r="C162" s="189"/>
      <c r="D162" s="189"/>
      <c r="E162" s="188"/>
      <c r="F162" s="188"/>
      <c r="G162" s="188"/>
    </row>
    <row r="163" spans="2:7" ht="15.75">
      <c r="B163" s="188"/>
      <c r="C163" s="189"/>
      <c r="D163" s="189"/>
      <c r="E163" s="188"/>
      <c r="F163" s="188"/>
      <c r="G163" s="188"/>
    </row>
    <row r="164" spans="2:7" ht="15.75">
      <c r="B164" s="188"/>
      <c r="C164" s="189"/>
      <c r="D164" s="189"/>
      <c r="E164" s="188"/>
      <c r="F164" s="188"/>
      <c r="G164" s="188"/>
    </row>
    <row r="165" spans="2:7" ht="15.75">
      <c r="B165" s="188"/>
      <c r="C165" s="189"/>
      <c r="D165" s="189"/>
      <c r="E165" s="188"/>
      <c r="F165" s="188"/>
      <c r="G165" s="188"/>
    </row>
    <row r="166" spans="2:7" ht="15.75">
      <c r="B166" s="188"/>
      <c r="C166" s="189"/>
      <c r="D166" s="189"/>
      <c r="E166" s="188"/>
      <c r="F166" s="188"/>
      <c r="G166" s="188"/>
    </row>
    <row r="167" spans="2:7" ht="15.75">
      <c r="B167" s="188"/>
      <c r="C167" s="189"/>
      <c r="D167" s="189"/>
      <c r="E167" s="188"/>
      <c r="F167" s="188"/>
      <c r="G167" s="188"/>
    </row>
    <row r="168" spans="2:7" ht="15.75">
      <c r="B168" s="188"/>
      <c r="C168" s="189"/>
      <c r="D168" s="189"/>
      <c r="E168" s="188"/>
      <c r="F168" s="188"/>
      <c r="G168" s="188"/>
    </row>
    <row r="169" spans="2:7" ht="15.75">
      <c r="B169" s="188"/>
      <c r="C169" s="189"/>
      <c r="D169" s="189"/>
      <c r="E169" s="188"/>
      <c r="F169" s="188"/>
      <c r="G169" s="188"/>
    </row>
    <row r="170" spans="2:7" ht="15.75">
      <c r="B170" s="188"/>
      <c r="C170" s="189"/>
      <c r="D170" s="189"/>
      <c r="E170" s="188"/>
      <c r="F170" s="188"/>
      <c r="G170" s="188"/>
    </row>
    <row r="171" spans="2:7" ht="15.75">
      <c r="B171" s="188"/>
      <c r="C171" s="189"/>
      <c r="D171" s="189"/>
      <c r="E171" s="188"/>
      <c r="F171" s="188"/>
      <c r="G171" s="188"/>
    </row>
    <row r="172" spans="2:7" ht="15.75">
      <c r="B172" s="188"/>
      <c r="C172" s="189"/>
      <c r="D172" s="189"/>
      <c r="E172" s="188"/>
      <c r="F172" s="188"/>
      <c r="G172" s="188"/>
    </row>
    <row r="173" spans="2:7" ht="15.75">
      <c r="B173" s="188"/>
      <c r="C173" s="189"/>
      <c r="D173" s="189"/>
      <c r="E173" s="188"/>
      <c r="F173" s="188"/>
      <c r="G173" s="188"/>
    </row>
    <row r="174" spans="2:7" ht="15.75">
      <c r="B174" s="188"/>
      <c r="C174" s="189"/>
      <c r="D174" s="189"/>
      <c r="E174" s="188"/>
      <c r="F174" s="188"/>
      <c r="G174" s="188"/>
    </row>
    <row r="175" spans="2:7" ht="15.75">
      <c r="B175" s="188"/>
      <c r="C175" s="189"/>
      <c r="D175" s="189"/>
      <c r="E175" s="188"/>
      <c r="F175" s="188"/>
      <c r="G175" s="188"/>
    </row>
    <row r="176" spans="2:7" ht="15.75">
      <c r="B176" s="188"/>
      <c r="C176" s="189"/>
      <c r="D176" s="189"/>
      <c r="E176" s="188"/>
      <c r="F176" s="188"/>
      <c r="G176" s="188"/>
    </row>
    <row r="177" spans="2:7" ht="15.75">
      <c r="B177" s="188"/>
      <c r="C177" s="189"/>
      <c r="D177" s="189"/>
      <c r="E177" s="188"/>
      <c r="F177" s="188"/>
      <c r="G177" s="188"/>
    </row>
    <row r="178" spans="2:7" ht="15.75">
      <c r="B178" s="188"/>
      <c r="C178" s="189"/>
      <c r="D178" s="189"/>
      <c r="E178" s="188"/>
      <c r="F178" s="188"/>
      <c r="G178" s="188"/>
    </row>
    <row r="179" spans="2:7" ht="15.75">
      <c r="B179" s="188"/>
      <c r="C179" s="189"/>
      <c r="D179" s="189"/>
      <c r="E179" s="188"/>
      <c r="F179" s="188"/>
      <c r="G179" s="188"/>
    </row>
    <row r="180" spans="2:7" ht="15.75">
      <c r="B180" s="188"/>
      <c r="C180" s="189"/>
      <c r="D180" s="189"/>
      <c r="E180" s="188"/>
      <c r="F180" s="188"/>
      <c r="G180" s="188"/>
    </row>
    <row r="181" spans="2:7" ht="15.75">
      <c r="B181" s="188"/>
      <c r="C181" s="189"/>
      <c r="D181" s="189"/>
      <c r="E181" s="188"/>
      <c r="F181" s="188"/>
      <c r="G181" s="188"/>
    </row>
    <row r="182" spans="2:7" ht="15.75">
      <c r="B182" s="188"/>
      <c r="C182" s="189"/>
      <c r="D182" s="189"/>
      <c r="E182" s="188"/>
      <c r="F182" s="188"/>
      <c r="G182" s="188"/>
    </row>
    <row r="183" spans="2:7" ht="15.75">
      <c r="B183" s="188"/>
      <c r="C183" s="189"/>
      <c r="D183" s="189"/>
      <c r="E183" s="188"/>
      <c r="F183" s="188"/>
      <c r="G183" s="188"/>
    </row>
    <row r="184" spans="2:7" ht="15.75">
      <c r="B184" s="188"/>
      <c r="C184" s="189"/>
      <c r="D184" s="189"/>
      <c r="E184" s="188"/>
      <c r="F184" s="188"/>
      <c r="G184" s="188"/>
    </row>
    <row r="185" spans="2:7" ht="15.75">
      <c r="B185" s="188"/>
      <c r="C185" s="189"/>
      <c r="D185" s="189"/>
      <c r="E185" s="188"/>
      <c r="F185" s="188"/>
      <c r="G185" s="188"/>
    </row>
    <row r="186" spans="2:7" ht="15.75">
      <c r="B186" s="188"/>
      <c r="C186" s="189"/>
      <c r="D186" s="189"/>
      <c r="E186" s="188"/>
      <c r="F186" s="188"/>
      <c r="G186" s="188"/>
    </row>
    <row r="187" spans="2:7" ht="15.75">
      <c r="B187" s="188"/>
      <c r="C187" s="189"/>
      <c r="D187" s="189"/>
      <c r="E187" s="188"/>
      <c r="F187" s="188"/>
      <c r="G187" s="188"/>
    </row>
    <row r="188" spans="2:7" ht="15.75">
      <c r="B188" s="188"/>
      <c r="C188" s="189"/>
      <c r="D188" s="189"/>
      <c r="E188" s="188"/>
      <c r="F188" s="188"/>
      <c r="G188" s="188"/>
    </row>
    <row r="189" spans="2:7" ht="15.75">
      <c r="B189" s="188"/>
      <c r="C189" s="189"/>
      <c r="D189" s="189"/>
      <c r="E189" s="188"/>
      <c r="F189" s="188"/>
      <c r="G189" s="188"/>
    </row>
    <row r="190" spans="2:7" ht="15.75">
      <c r="B190" s="188"/>
      <c r="C190" s="189"/>
      <c r="D190" s="189"/>
      <c r="E190" s="188"/>
      <c r="F190" s="188"/>
      <c r="G190" s="188"/>
    </row>
    <row r="191" spans="2:7" ht="15.75">
      <c r="B191" s="188"/>
      <c r="C191" s="189"/>
      <c r="D191" s="189"/>
      <c r="E191" s="188"/>
      <c r="F191" s="188"/>
      <c r="G191" s="188"/>
    </row>
    <row r="192" spans="2:7" ht="15.75">
      <c r="B192" s="188"/>
      <c r="C192" s="189"/>
      <c r="D192" s="189"/>
      <c r="E192" s="188"/>
      <c r="F192" s="188"/>
      <c r="G192" s="188"/>
    </row>
    <row r="193" spans="2:7" ht="15.75">
      <c r="B193" s="188"/>
      <c r="C193" s="189"/>
      <c r="D193" s="189"/>
      <c r="E193" s="188"/>
      <c r="F193" s="188"/>
      <c r="G193" s="188"/>
    </row>
    <row r="194" spans="2:7" ht="15.75">
      <c r="B194" s="188"/>
      <c r="C194" s="189"/>
      <c r="D194" s="189"/>
      <c r="E194" s="188"/>
      <c r="F194" s="188"/>
      <c r="G194" s="188"/>
    </row>
    <row r="195" spans="2:7" ht="15.75">
      <c r="B195" s="188"/>
      <c r="C195" s="189"/>
      <c r="D195" s="189"/>
      <c r="E195" s="188"/>
      <c r="F195" s="188"/>
      <c r="G195" s="188"/>
    </row>
    <row r="196" spans="2:7" ht="15.75">
      <c r="B196" s="188"/>
      <c r="C196" s="189"/>
      <c r="D196" s="189"/>
      <c r="E196" s="188"/>
      <c r="F196" s="188"/>
      <c r="G196" s="188"/>
    </row>
    <row r="197" spans="2:7" ht="15.75">
      <c r="B197" s="188"/>
      <c r="C197" s="189"/>
      <c r="D197" s="189"/>
      <c r="E197" s="188"/>
      <c r="F197" s="188"/>
      <c r="G197" s="188"/>
    </row>
    <row r="198" spans="2:7" ht="15.75">
      <c r="B198" s="188"/>
      <c r="C198" s="189"/>
      <c r="D198" s="189"/>
      <c r="E198" s="188"/>
      <c r="F198" s="188"/>
      <c r="G198" s="188"/>
    </row>
    <row r="199" spans="2:7" ht="15.75">
      <c r="B199" s="188"/>
      <c r="C199" s="189"/>
      <c r="D199" s="189"/>
      <c r="E199" s="188"/>
      <c r="F199" s="188"/>
      <c r="G199" s="188"/>
    </row>
    <row r="200" spans="2:7" ht="15.75">
      <c r="B200" s="188"/>
      <c r="C200" s="189"/>
      <c r="D200" s="189"/>
      <c r="E200" s="188"/>
      <c r="F200" s="188"/>
      <c r="G200" s="188"/>
    </row>
    <row r="201" spans="2:7" ht="15.75">
      <c r="B201" s="188"/>
      <c r="C201" s="189"/>
      <c r="D201" s="189"/>
      <c r="E201" s="188"/>
      <c r="F201" s="188"/>
      <c r="G201" s="188"/>
    </row>
    <row r="202" spans="2:7" ht="15.75">
      <c r="B202" s="188"/>
      <c r="C202" s="189"/>
      <c r="D202" s="189"/>
      <c r="E202" s="188"/>
      <c r="F202" s="188"/>
      <c r="G202" s="188"/>
    </row>
    <row r="203" spans="2:7" ht="15.75">
      <c r="B203" s="188"/>
      <c r="C203" s="189"/>
      <c r="D203" s="189"/>
      <c r="E203" s="188"/>
      <c r="F203" s="188"/>
      <c r="G203" s="188"/>
    </row>
    <row r="204" spans="2:7" ht="15.75">
      <c r="B204" s="188"/>
      <c r="C204" s="189"/>
      <c r="D204" s="189"/>
      <c r="E204" s="188"/>
      <c r="F204" s="188"/>
      <c r="G204" s="188"/>
    </row>
    <row r="205" spans="2:7" ht="15.75">
      <c r="B205" s="188"/>
      <c r="C205" s="189"/>
      <c r="D205" s="189"/>
      <c r="E205" s="188"/>
      <c r="F205" s="188"/>
      <c r="G205" s="188"/>
    </row>
    <row r="206" spans="2:7" ht="15.75">
      <c r="B206" s="188"/>
      <c r="C206" s="189"/>
      <c r="D206" s="189"/>
      <c r="E206" s="188"/>
      <c r="F206" s="188"/>
      <c r="G206" s="188"/>
    </row>
    <row r="207" spans="2:7" ht="15.75">
      <c r="B207" s="188"/>
      <c r="C207" s="189"/>
      <c r="D207" s="189"/>
      <c r="E207" s="188"/>
      <c r="F207" s="188"/>
      <c r="G207" s="188"/>
    </row>
    <row r="208" spans="2:7" ht="15.75">
      <c r="B208" s="188"/>
      <c r="C208" s="189"/>
      <c r="D208" s="189"/>
      <c r="E208" s="188"/>
      <c r="F208" s="188"/>
      <c r="G208" s="188"/>
    </row>
    <row r="209" spans="2:7" ht="15.75">
      <c r="B209" s="188"/>
      <c r="C209" s="189"/>
      <c r="D209" s="189"/>
      <c r="E209" s="188"/>
      <c r="F209" s="188"/>
      <c r="G209" s="188"/>
    </row>
    <row r="210" spans="2:7" ht="15.75">
      <c r="B210" s="188"/>
      <c r="C210" s="189"/>
      <c r="D210" s="189"/>
      <c r="E210" s="188"/>
      <c r="F210" s="188"/>
      <c r="G210" s="188"/>
    </row>
    <row r="211" spans="2:7" ht="15.75">
      <c r="B211" s="188"/>
      <c r="C211" s="189"/>
      <c r="D211" s="189"/>
      <c r="E211" s="188"/>
      <c r="F211" s="188"/>
      <c r="G211" s="188"/>
    </row>
    <row r="212" spans="2:7" ht="15.75">
      <c r="B212" s="188"/>
      <c r="C212" s="189"/>
      <c r="D212" s="189"/>
      <c r="E212" s="188"/>
      <c r="F212" s="188"/>
      <c r="G212" s="188"/>
    </row>
    <row r="213" spans="2:7" ht="15.75">
      <c r="B213" s="188"/>
      <c r="C213" s="189"/>
      <c r="D213" s="189"/>
      <c r="E213" s="188"/>
      <c r="F213" s="188"/>
      <c r="G213" s="188"/>
    </row>
    <row r="214" spans="2:7" ht="15.75">
      <c r="B214" s="188"/>
      <c r="C214" s="189"/>
      <c r="D214" s="189"/>
      <c r="E214" s="188"/>
      <c r="F214" s="188"/>
      <c r="G214" s="188"/>
    </row>
    <row r="215" spans="2:7" ht="15.75">
      <c r="B215" s="188"/>
      <c r="C215" s="189"/>
      <c r="D215" s="189"/>
      <c r="E215" s="188"/>
      <c r="F215" s="188"/>
      <c r="G215" s="188"/>
    </row>
    <row r="216" spans="2:7" ht="15.75">
      <c r="B216" s="188"/>
      <c r="C216" s="189"/>
      <c r="D216" s="189"/>
      <c r="E216" s="188"/>
      <c r="F216" s="188"/>
      <c r="G216" s="188"/>
    </row>
    <row r="217" spans="2:7" ht="15.75">
      <c r="B217" s="188"/>
      <c r="C217" s="189"/>
      <c r="D217" s="189"/>
      <c r="E217" s="188"/>
      <c r="F217" s="188"/>
      <c r="G217" s="188"/>
    </row>
    <row r="218" spans="2:7" ht="15.75">
      <c r="B218" s="188"/>
      <c r="C218" s="189"/>
      <c r="D218" s="189"/>
      <c r="E218" s="188"/>
      <c r="F218" s="188"/>
      <c r="G218" s="188"/>
    </row>
    <row r="219" spans="2:7" ht="15.75">
      <c r="B219" s="188"/>
      <c r="C219" s="189"/>
      <c r="D219" s="189"/>
      <c r="E219" s="188"/>
      <c r="F219" s="188"/>
      <c r="G219" s="188"/>
    </row>
    <row r="220" spans="2:7" ht="15.75">
      <c r="B220" s="188"/>
      <c r="C220" s="189"/>
      <c r="D220" s="189"/>
      <c r="E220" s="188"/>
      <c r="F220" s="188"/>
      <c r="G220" s="188"/>
    </row>
    <row r="221" spans="2:7" ht="15.75">
      <c r="B221" s="188"/>
      <c r="C221" s="189"/>
      <c r="D221" s="189"/>
      <c r="E221" s="188"/>
      <c r="F221" s="188"/>
      <c r="G221" s="188"/>
    </row>
    <row r="222" spans="2:7" ht="15.75">
      <c r="B222" s="188"/>
      <c r="C222" s="189"/>
      <c r="D222" s="189"/>
      <c r="E222" s="188"/>
      <c r="F222" s="188"/>
      <c r="G222" s="188"/>
    </row>
    <row r="223" spans="2:7" ht="15.75">
      <c r="B223" s="188"/>
      <c r="C223" s="189"/>
      <c r="D223" s="189"/>
      <c r="E223" s="188"/>
      <c r="F223" s="188"/>
      <c r="G223" s="188"/>
    </row>
    <row r="224" spans="2:7" ht="15.75">
      <c r="B224" s="188"/>
      <c r="C224" s="189"/>
      <c r="D224" s="189"/>
      <c r="E224" s="188"/>
      <c r="F224" s="188"/>
      <c r="G224" s="188"/>
    </row>
    <row r="225" spans="2:7" ht="15.75">
      <c r="B225" s="188"/>
      <c r="C225" s="189"/>
      <c r="D225" s="189"/>
      <c r="E225" s="188"/>
      <c r="F225" s="188"/>
      <c r="G225" s="188"/>
    </row>
    <row r="226" spans="2:7" ht="15.75">
      <c r="B226" s="188"/>
      <c r="C226" s="189"/>
      <c r="D226" s="189"/>
      <c r="E226" s="188"/>
      <c r="F226" s="188"/>
      <c r="G226" s="188"/>
    </row>
    <row r="227" spans="2:7" ht="15.75">
      <c r="B227" s="188"/>
      <c r="C227" s="189"/>
      <c r="D227" s="189"/>
      <c r="E227" s="188"/>
      <c r="F227" s="188"/>
      <c r="G227" s="188"/>
    </row>
    <row r="228" spans="2:7" ht="15.75">
      <c r="B228" s="188"/>
      <c r="C228" s="189"/>
      <c r="D228" s="189"/>
      <c r="E228" s="188"/>
      <c r="F228" s="188"/>
      <c r="G228" s="188"/>
    </row>
    <row r="229" spans="2:7" ht="15.75">
      <c r="B229" s="188"/>
      <c r="C229" s="189"/>
      <c r="D229" s="189"/>
      <c r="E229" s="188"/>
      <c r="F229" s="188"/>
      <c r="G229" s="188"/>
    </row>
    <row r="230" spans="2:7" ht="15.75">
      <c r="B230" s="188"/>
      <c r="C230" s="189"/>
      <c r="D230" s="189"/>
      <c r="E230" s="188"/>
      <c r="F230" s="188"/>
      <c r="G230" s="188"/>
    </row>
    <row r="231" spans="2:7" ht="15.75">
      <c r="B231" s="188"/>
      <c r="C231" s="189"/>
      <c r="D231" s="189"/>
      <c r="E231" s="188"/>
      <c r="F231" s="188"/>
      <c r="G231" s="188"/>
    </row>
    <row r="232" spans="2:7" ht="15.75">
      <c r="B232" s="188"/>
      <c r="C232" s="189"/>
      <c r="D232" s="189"/>
      <c r="E232" s="188"/>
      <c r="F232" s="188"/>
      <c r="G232" s="188"/>
    </row>
    <row r="233" spans="2:7" ht="15.75">
      <c r="B233" s="188"/>
      <c r="C233" s="189"/>
      <c r="D233" s="189"/>
      <c r="E233" s="188"/>
      <c r="F233" s="188"/>
      <c r="G233" s="188"/>
    </row>
    <row r="234" spans="2:7" ht="15.75">
      <c r="B234" s="188"/>
      <c r="C234" s="189"/>
      <c r="D234" s="189"/>
      <c r="E234" s="188"/>
      <c r="F234" s="188"/>
      <c r="G234" s="188"/>
    </row>
    <row r="235" spans="2:7" ht="15.75">
      <c r="B235" s="188"/>
      <c r="C235" s="189"/>
      <c r="D235" s="189"/>
      <c r="E235" s="188"/>
      <c r="F235" s="188"/>
      <c r="G235" s="188"/>
    </row>
    <row r="236" spans="2:7" ht="15.75">
      <c r="B236" s="188"/>
      <c r="C236" s="189"/>
      <c r="D236" s="189"/>
      <c r="E236" s="188"/>
      <c r="F236" s="188"/>
      <c r="G236" s="188"/>
    </row>
    <row r="237" spans="2:7" ht="15.75">
      <c r="B237" s="188"/>
      <c r="C237" s="189"/>
      <c r="D237" s="189"/>
      <c r="E237" s="188"/>
      <c r="F237" s="188"/>
      <c r="G237" s="188"/>
    </row>
    <row r="238" spans="2:7" ht="15.75">
      <c r="B238" s="188"/>
      <c r="C238" s="189"/>
      <c r="D238" s="189"/>
      <c r="E238" s="188"/>
      <c r="F238" s="188"/>
      <c r="G238" s="188"/>
    </row>
    <row r="239" spans="2:7" ht="15.75">
      <c r="B239" s="188"/>
      <c r="C239" s="189"/>
      <c r="D239" s="189"/>
      <c r="E239" s="188"/>
      <c r="F239" s="188"/>
      <c r="G239" s="188"/>
    </row>
    <row r="240" spans="2:7" ht="15.75">
      <c r="B240" s="188"/>
      <c r="C240" s="189"/>
      <c r="D240" s="189"/>
      <c r="E240" s="188"/>
      <c r="F240" s="188"/>
      <c r="G240" s="188"/>
    </row>
    <row r="241" spans="2:7" ht="15.75">
      <c r="B241" s="188"/>
      <c r="C241" s="189"/>
      <c r="D241" s="189"/>
      <c r="E241" s="188"/>
      <c r="F241" s="188"/>
      <c r="G241" s="188"/>
    </row>
    <row r="242" spans="2:7" ht="15.75">
      <c r="B242" s="188"/>
      <c r="C242" s="189"/>
      <c r="D242" s="189"/>
      <c r="E242" s="188"/>
      <c r="F242" s="188"/>
      <c r="G242" s="188"/>
    </row>
    <row r="243" spans="2:7" ht="15.75">
      <c r="B243" s="188"/>
      <c r="C243" s="189"/>
      <c r="D243" s="189"/>
      <c r="E243" s="188"/>
      <c r="F243" s="188"/>
      <c r="G243" s="188"/>
    </row>
  </sheetData>
  <mergeCells count="2">
    <mergeCell ref="A1:G1"/>
    <mergeCell ref="A2:G2"/>
  </mergeCells>
  <printOptions horizontalCentered="1"/>
  <pageMargins left="0" right="0" top="1.1023622047244095" bottom="0" header="0.6692913385826772" footer="0.15748031496062992"/>
  <pageSetup paperSize="9" scale="55" orientation="portrait" verticalDpi="597" r:id="rId1"/>
  <headerFooter>
    <oddHeader>&amp;RZałącznik Nr 2 do decyzji Nr 51/2020 
Prezesa Polskiej Akademii Nauk z dnia 29 grudnia 2020 r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60"/>
  <sheetViews>
    <sheetView zoomScale="70" zoomScaleNormal="70" workbookViewId="0">
      <selection activeCell="O2" sqref="O2"/>
    </sheetView>
  </sheetViews>
  <sheetFormatPr defaultColWidth="9.140625" defaultRowHeight="12.75"/>
  <cols>
    <col min="1" max="1" width="20.28515625" style="174" customWidth="1"/>
    <col min="2" max="2" width="15.85546875" style="174" customWidth="1"/>
    <col min="3" max="3" width="113.85546875" style="174" customWidth="1"/>
    <col min="4" max="4" width="21.5703125" style="174" customWidth="1"/>
    <col min="5" max="5" width="9.140625" style="174"/>
    <col min="6" max="6" width="10.7109375" style="174" bestFit="1" customWidth="1"/>
    <col min="7" max="16384" width="9.140625" style="174"/>
  </cols>
  <sheetData>
    <row r="1" spans="1:8" ht="60.75" customHeight="1">
      <c r="B1" s="196"/>
      <c r="C1" s="371" t="s">
        <v>126</v>
      </c>
      <c r="D1" s="371"/>
      <c r="E1" s="196"/>
      <c r="F1" s="196"/>
      <c r="G1" s="196"/>
      <c r="H1" s="196"/>
    </row>
    <row r="2" spans="1:8" ht="77.25" customHeight="1">
      <c r="A2" s="372" t="s">
        <v>127</v>
      </c>
      <c r="B2" s="372"/>
      <c r="C2" s="372"/>
      <c r="D2" s="372"/>
      <c r="E2" s="196"/>
      <c r="F2" s="196"/>
      <c r="G2" s="196"/>
      <c r="H2" s="196"/>
    </row>
    <row r="3" spans="1:8" ht="12.75" customHeight="1">
      <c r="A3" s="373" t="s">
        <v>128</v>
      </c>
      <c r="B3" s="374"/>
      <c r="C3" s="375"/>
      <c r="D3" s="379" t="s">
        <v>129</v>
      </c>
    </row>
    <row r="4" spans="1:8" ht="42.75" customHeight="1">
      <c r="A4" s="376"/>
      <c r="B4" s="377"/>
      <c r="C4" s="378"/>
      <c r="D4" s="380"/>
    </row>
    <row r="5" spans="1:8" ht="47.25" customHeight="1">
      <c r="A5" s="381" t="s">
        <v>130</v>
      </c>
      <c r="B5" s="381"/>
      <c r="C5" s="381"/>
      <c r="D5" s="244">
        <f>D6</f>
        <v>90927000</v>
      </c>
    </row>
    <row r="6" spans="1:8" ht="43.5" customHeight="1">
      <c r="A6" s="197" t="s">
        <v>131</v>
      </c>
      <c r="B6" s="369" t="s">
        <v>132</v>
      </c>
      <c r="C6" s="370"/>
      <c r="D6" s="244">
        <f>D7</f>
        <v>90927000</v>
      </c>
    </row>
    <row r="7" spans="1:8" ht="48.2" customHeight="1">
      <c r="A7" s="243"/>
      <c r="B7" s="198" t="s">
        <v>133</v>
      </c>
      <c r="C7" s="199" t="s">
        <v>134</v>
      </c>
      <c r="D7" s="245">
        <f>D8</f>
        <v>90927000</v>
      </c>
    </row>
    <row r="8" spans="1:8" ht="51" customHeight="1">
      <c r="A8" s="243"/>
      <c r="B8" s="200"/>
      <c r="C8" s="201" t="s">
        <v>135</v>
      </c>
      <c r="D8" s="246">
        <f>D10+D13+D23</f>
        <v>90927000</v>
      </c>
    </row>
    <row r="9" spans="1:8" s="204" customFormat="1" ht="27" customHeight="1">
      <c r="A9" s="202" t="s">
        <v>136</v>
      </c>
      <c r="B9" s="203"/>
      <c r="C9" s="203"/>
      <c r="D9" s="247"/>
    </row>
    <row r="10" spans="1:8" ht="55.5" customHeight="1">
      <c r="A10" s="382" t="s">
        <v>137</v>
      </c>
      <c r="B10" s="382"/>
      <c r="C10" s="382"/>
      <c r="D10" s="248">
        <f>D12</f>
        <v>15531356</v>
      </c>
    </row>
    <row r="11" spans="1:8" s="187" customFormat="1" ht="27.75" customHeight="1">
      <c r="A11" s="383" t="s">
        <v>138</v>
      </c>
      <c r="B11" s="384"/>
      <c r="C11" s="385"/>
      <c r="D11" s="249"/>
    </row>
    <row r="12" spans="1:8" s="187" customFormat="1" ht="33" customHeight="1">
      <c r="A12" s="205" t="s">
        <v>139</v>
      </c>
      <c r="B12" s="206" t="s">
        <v>10</v>
      </c>
      <c r="C12" s="258" t="s">
        <v>8</v>
      </c>
      <c r="D12" s="250">
        <f>16072730-541374</f>
        <v>15531356</v>
      </c>
      <c r="F12" s="207"/>
      <c r="G12" s="207"/>
    </row>
    <row r="13" spans="1:8" s="187" customFormat="1" ht="51" customHeight="1">
      <c r="A13" s="386" t="s">
        <v>140</v>
      </c>
      <c r="B13" s="387"/>
      <c r="C13" s="388"/>
      <c r="D13" s="251">
        <f>SUM(D15:D22)</f>
        <v>60307390</v>
      </c>
    </row>
    <row r="14" spans="1:8" s="187" customFormat="1" ht="28.5" customHeight="1">
      <c r="A14" s="383" t="s">
        <v>138</v>
      </c>
      <c r="B14" s="384"/>
      <c r="C14" s="385"/>
      <c r="D14" s="252"/>
    </row>
    <row r="15" spans="1:8" s="187" customFormat="1" ht="33" customHeight="1">
      <c r="A15" s="205" t="s">
        <v>141</v>
      </c>
      <c r="B15" s="206" t="s">
        <v>10</v>
      </c>
      <c r="C15" s="258" t="s">
        <v>8</v>
      </c>
      <c r="D15" s="250">
        <f>30407146+541374+32000+333157</f>
        <v>31313677</v>
      </c>
      <c r="F15" s="207"/>
    </row>
    <row r="16" spans="1:8" s="187" customFormat="1" ht="55.5" customHeight="1">
      <c r="A16" s="205" t="s">
        <v>141</v>
      </c>
      <c r="B16" s="206" t="s">
        <v>13</v>
      </c>
      <c r="C16" s="258" t="s">
        <v>142</v>
      </c>
      <c r="D16" s="253">
        <v>146000</v>
      </c>
      <c r="F16" s="207"/>
    </row>
    <row r="17" spans="1:6" s="187" customFormat="1" ht="40.5" customHeight="1">
      <c r="A17" s="208" t="s">
        <v>141</v>
      </c>
      <c r="B17" s="206" t="s">
        <v>143</v>
      </c>
      <c r="C17" s="258" t="s">
        <v>48</v>
      </c>
      <c r="D17" s="253">
        <v>1763870</v>
      </c>
      <c r="F17" s="207"/>
    </row>
    <row r="18" spans="1:6" s="187" customFormat="1" ht="40.5" customHeight="1">
      <c r="A18" s="208" t="s">
        <v>141</v>
      </c>
      <c r="B18" s="209" t="s">
        <v>144</v>
      </c>
      <c r="C18" s="259" t="s">
        <v>49</v>
      </c>
      <c r="D18" s="253">
        <v>467000</v>
      </c>
      <c r="F18" s="207"/>
    </row>
    <row r="19" spans="1:6" s="186" customFormat="1" ht="33" customHeight="1">
      <c r="A19" s="208" t="s">
        <v>145</v>
      </c>
      <c r="B19" s="206" t="s">
        <v>10</v>
      </c>
      <c r="C19" s="258" t="s">
        <v>8</v>
      </c>
      <c r="D19" s="250">
        <f>24311868-333157</f>
        <v>23978711</v>
      </c>
      <c r="F19" s="242"/>
    </row>
    <row r="20" spans="1:6" s="186" customFormat="1" ht="33" customHeight="1">
      <c r="A20" s="205" t="s">
        <v>145</v>
      </c>
      <c r="B20" s="206" t="s">
        <v>44</v>
      </c>
      <c r="C20" s="258" t="s">
        <v>45</v>
      </c>
      <c r="D20" s="250">
        <v>250000</v>
      </c>
      <c r="F20" s="242"/>
    </row>
    <row r="21" spans="1:6" s="187" customFormat="1" ht="40.5" customHeight="1">
      <c r="A21" s="205" t="s">
        <v>145</v>
      </c>
      <c r="B21" s="206" t="s">
        <v>143</v>
      </c>
      <c r="C21" s="258" t="s">
        <v>48</v>
      </c>
      <c r="D21" s="250">
        <v>730258</v>
      </c>
      <c r="F21" s="207"/>
    </row>
    <row r="22" spans="1:6" s="187" customFormat="1" ht="40.5" customHeight="1">
      <c r="A22" s="208" t="s">
        <v>145</v>
      </c>
      <c r="B22" s="209" t="s">
        <v>144</v>
      </c>
      <c r="C22" s="259" t="s">
        <v>49</v>
      </c>
      <c r="D22" s="254">
        <v>1657874</v>
      </c>
      <c r="F22" s="207"/>
    </row>
    <row r="23" spans="1:6" s="187" customFormat="1" ht="63" customHeight="1">
      <c r="A23" s="386" t="s">
        <v>146</v>
      </c>
      <c r="B23" s="387"/>
      <c r="C23" s="388"/>
      <c r="D23" s="251">
        <f>SUM(D25:D27)</f>
        <v>15088254</v>
      </c>
    </row>
    <row r="24" spans="1:6" s="187" customFormat="1" ht="33" customHeight="1">
      <c r="A24" s="383" t="s">
        <v>138</v>
      </c>
      <c r="B24" s="384"/>
      <c r="C24" s="385"/>
      <c r="D24" s="255"/>
    </row>
    <row r="25" spans="1:6" s="187" customFormat="1" ht="33" customHeight="1">
      <c r="A25" s="205" t="s">
        <v>141</v>
      </c>
      <c r="B25" s="206" t="s">
        <v>10</v>
      </c>
      <c r="C25" s="258" t="s">
        <v>8</v>
      </c>
      <c r="D25" s="250">
        <f>9522254-32000</f>
        <v>9490254</v>
      </c>
      <c r="F25" s="207"/>
    </row>
    <row r="26" spans="1:6" s="187" customFormat="1" ht="33" customHeight="1">
      <c r="A26" s="205" t="s">
        <v>145</v>
      </c>
      <c r="B26" s="206" t="s">
        <v>10</v>
      </c>
      <c r="C26" s="258" t="s">
        <v>8</v>
      </c>
      <c r="D26" s="250">
        <v>5425300</v>
      </c>
      <c r="F26" s="207"/>
    </row>
    <row r="27" spans="1:6" s="187" customFormat="1" ht="40.5" customHeight="1">
      <c r="A27" s="210" t="s">
        <v>145</v>
      </c>
      <c r="B27" s="206" t="s">
        <v>143</v>
      </c>
      <c r="C27" s="258" t="s">
        <v>48</v>
      </c>
      <c r="D27" s="257">
        <v>172700</v>
      </c>
      <c r="F27" s="207"/>
    </row>
    <row r="28" spans="1:6" ht="47.25" customHeight="1">
      <c r="A28" s="381" t="s">
        <v>147</v>
      </c>
      <c r="B28" s="381"/>
      <c r="C28" s="381"/>
      <c r="D28" s="244">
        <v>5000</v>
      </c>
    </row>
    <row r="29" spans="1:6" ht="43.5" customHeight="1">
      <c r="A29" s="197" t="s">
        <v>148</v>
      </c>
      <c r="B29" s="369" t="s">
        <v>149</v>
      </c>
      <c r="C29" s="370"/>
      <c r="D29" s="244">
        <v>5000</v>
      </c>
    </row>
    <row r="30" spans="1:6" ht="48.2" customHeight="1">
      <c r="A30" s="243"/>
      <c r="B30" s="198" t="s">
        <v>150</v>
      </c>
      <c r="C30" s="199" t="s">
        <v>151</v>
      </c>
      <c r="D30" s="245">
        <v>5000</v>
      </c>
    </row>
    <row r="31" spans="1:6" ht="56.25" customHeight="1">
      <c r="A31" s="243"/>
      <c r="B31" s="200"/>
      <c r="C31" s="201" t="s">
        <v>152</v>
      </c>
      <c r="D31" s="246">
        <v>5000</v>
      </c>
    </row>
    <row r="32" spans="1:6" s="204" customFormat="1" ht="30.75" customHeight="1">
      <c r="A32" s="202" t="s">
        <v>136</v>
      </c>
      <c r="B32" s="203"/>
      <c r="C32" s="203"/>
      <c r="D32" s="247"/>
    </row>
    <row r="33" spans="1:7" ht="55.5" customHeight="1">
      <c r="A33" s="382" t="s">
        <v>153</v>
      </c>
      <c r="B33" s="382"/>
      <c r="C33" s="382"/>
      <c r="D33" s="248">
        <v>5000</v>
      </c>
    </row>
    <row r="34" spans="1:7" s="187" customFormat="1" ht="27.75" customHeight="1">
      <c r="A34" s="383" t="s">
        <v>138</v>
      </c>
      <c r="B34" s="384"/>
      <c r="C34" s="385"/>
      <c r="D34" s="249"/>
    </row>
    <row r="35" spans="1:7" s="187" customFormat="1" ht="33" customHeight="1">
      <c r="A35" s="210" t="s">
        <v>154</v>
      </c>
      <c r="B35" s="211" t="s">
        <v>155</v>
      </c>
      <c r="C35" s="212" t="s">
        <v>156</v>
      </c>
      <c r="D35" s="256">
        <v>5000</v>
      </c>
      <c r="F35" s="207"/>
      <c r="G35" s="207"/>
    </row>
    <row r="39" spans="1:7">
      <c r="D39" s="213"/>
    </row>
    <row r="45" spans="1:7">
      <c r="A45" s="174" t="s">
        <v>160</v>
      </c>
    </row>
    <row r="47" spans="1:7" ht="20.25">
      <c r="A47" s="214" t="s">
        <v>157</v>
      </c>
      <c r="B47" s="215" t="s">
        <v>10</v>
      </c>
      <c r="C47" s="216"/>
      <c r="D47" s="227">
        <f>D12</f>
        <v>15531356</v>
      </c>
      <c r="F47" s="213"/>
      <c r="G47" s="213"/>
    </row>
    <row r="48" spans="1:7" ht="20.25">
      <c r="A48" s="217" t="s">
        <v>158</v>
      </c>
      <c r="B48" s="217"/>
      <c r="C48" s="218"/>
      <c r="D48" s="228">
        <f>SUM(D49:D52)</f>
        <v>43180801</v>
      </c>
      <c r="F48" s="213"/>
      <c r="G48" s="213"/>
    </row>
    <row r="49" spans="1:7" ht="20.25">
      <c r="A49" s="219"/>
      <c r="B49" s="220" t="s">
        <v>10</v>
      </c>
      <c r="C49" s="221"/>
      <c r="D49" s="229">
        <f>D15+D25</f>
        <v>40803931</v>
      </c>
      <c r="F49" s="213"/>
      <c r="G49" s="213"/>
    </row>
    <row r="50" spans="1:7" ht="20.25">
      <c r="A50" s="219"/>
      <c r="B50" s="220" t="s">
        <v>13</v>
      </c>
      <c r="C50" s="221"/>
      <c r="D50" s="229">
        <f>D16</f>
        <v>146000</v>
      </c>
      <c r="F50" s="213"/>
      <c r="G50" s="213"/>
    </row>
    <row r="51" spans="1:7" ht="20.25">
      <c r="A51" s="219"/>
      <c r="B51" s="220" t="s">
        <v>143</v>
      </c>
      <c r="C51" s="221"/>
      <c r="D51" s="229">
        <f>D17</f>
        <v>1763870</v>
      </c>
      <c r="F51" s="213"/>
      <c r="G51" s="213"/>
    </row>
    <row r="52" spans="1:7" ht="20.25">
      <c r="A52" s="219"/>
      <c r="B52" s="220" t="s">
        <v>144</v>
      </c>
      <c r="C52" s="221"/>
      <c r="D52" s="229">
        <f>D18</f>
        <v>467000</v>
      </c>
      <c r="F52" s="213"/>
      <c r="G52" s="213"/>
    </row>
    <row r="53" spans="1:7" ht="20.25">
      <c r="A53" s="222" t="s">
        <v>159</v>
      </c>
      <c r="B53" s="222"/>
      <c r="C53" s="223"/>
      <c r="D53" s="230">
        <f>SUM(D54:D57)</f>
        <v>32214843</v>
      </c>
      <c r="F53" s="213"/>
      <c r="G53" s="213"/>
    </row>
    <row r="54" spans="1:7" ht="20.25">
      <c r="A54" s="219"/>
      <c r="B54" s="220" t="s">
        <v>10</v>
      </c>
      <c r="C54" s="221"/>
      <c r="D54" s="229">
        <f>D19+D26</f>
        <v>29404011</v>
      </c>
      <c r="F54" s="213"/>
      <c r="G54" s="213"/>
    </row>
    <row r="55" spans="1:7" ht="20.25">
      <c r="A55" s="219"/>
      <c r="B55" s="220" t="s">
        <v>44</v>
      </c>
      <c r="C55" s="221"/>
      <c r="D55" s="229">
        <f>D20</f>
        <v>250000</v>
      </c>
      <c r="F55" s="213"/>
      <c r="G55" s="213"/>
    </row>
    <row r="56" spans="1:7" ht="20.25">
      <c r="A56" s="219"/>
      <c r="B56" s="220" t="s">
        <v>143</v>
      </c>
      <c r="C56" s="221"/>
      <c r="D56" s="229">
        <f>D21+D27</f>
        <v>902958</v>
      </c>
      <c r="F56" s="213"/>
      <c r="G56" s="213"/>
    </row>
    <row r="57" spans="1:7" ht="20.25">
      <c r="A57" s="219"/>
      <c r="B57" s="220" t="s">
        <v>144</v>
      </c>
      <c r="C57" s="221"/>
      <c r="D57" s="229">
        <f>D22</f>
        <v>1657874</v>
      </c>
      <c r="F57" s="213"/>
      <c r="G57" s="213"/>
    </row>
    <row r="58" spans="1:7" ht="33.75" customHeight="1">
      <c r="A58" s="224" t="s">
        <v>162</v>
      </c>
      <c r="C58" s="225"/>
      <c r="D58" s="231">
        <f>D47+D48+D53</f>
        <v>90927000</v>
      </c>
      <c r="F58" s="213"/>
      <c r="G58" s="213"/>
    </row>
    <row r="59" spans="1:7" ht="18.75">
      <c r="A59" s="232" t="s">
        <v>154</v>
      </c>
      <c r="B59" s="233" t="s">
        <v>155</v>
      </c>
      <c r="C59" s="232"/>
      <c r="D59" s="234">
        <f>D35</f>
        <v>5000</v>
      </c>
    </row>
    <row r="60" spans="1:7" ht="20.25">
      <c r="A60" s="235" t="s">
        <v>161</v>
      </c>
      <c r="B60" s="236"/>
      <c r="C60" s="237"/>
      <c r="D60" s="238">
        <f>D58+D59</f>
        <v>90932000</v>
      </c>
    </row>
  </sheetData>
  <mergeCells count="16">
    <mergeCell ref="A28:C28"/>
    <mergeCell ref="B29:C29"/>
    <mergeCell ref="A33:C33"/>
    <mergeCell ref="A34:C34"/>
    <mergeCell ref="A10:C10"/>
    <mergeCell ref="A11:C11"/>
    <mergeCell ref="A13:C13"/>
    <mergeCell ref="A14:C14"/>
    <mergeCell ref="A23:C23"/>
    <mergeCell ref="A24:C24"/>
    <mergeCell ref="B6:C6"/>
    <mergeCell ref="C1:D1"/>
    <mergeCell ref="A2:D2"/>
    <mergeCell ref="A3:C4"/>
    <mergeCell ref="D3:D4"/>
    <mergeCell ref="A5:C5"/>
  </mergeCells>
  <printOptions horizontalCentered="1"/>
  <pageMargins left="0.70866141732283472" right="0.70866141732283472" top="0.74803149606299213" bottom="0.74803149606299213" header="0.51181102362204722" footer="0.31496062992125984"/>
  <pageSetup paperSize="9" scale="50" orientation="portrait" verticalDpi="597" r:id="rId1"/>
  <headerFooter>
    <oddHeader xml:space="preserve">&amp;RZałącznik nr 3 do Decyzji Nr 51/2020 
Prezesa Polskiej Akademii Nauk z dnia 29 grudnia 2020 r.
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  <pageSetUpPr fitToPage="1"/>
  </sheetPr>
  <dimension ref="A1:J23"/>
  <sheetViews>
    <sheetView topLeftCell="A5" zoomScale="70" zoomScaleNormal="70" workbookViewId="0">
      <selection activeCell="A23" sqref="A23:F23"/>
    </sheetView>
  </sheetViews>
  <sheetFormatPr defaultRowHeight="12.75"/>
  <cols>
    <col min="1" max="1" width="11.42578125" customWidth="1"/>
    <col min="2" max="2" width="74.140625" customWidth="1"/>
    <col min="3" max="4" width="22.140625" customWidth="1"/>
    <col min="5" max="5" width="18.85546875" style="1" customWidth="1"/>
    <col min="6" max="6" width="22.140625" customWidth="1"/>
    <col min="7" max="7" width="17.5703125" style="4" hidden="1" customWidth="1"/>
    <col min="8" max="8" width="12.140625" customWidth="1"/>
    <col min="9" max="9" width="11" customWidth="1"/>
    <col min="10" max="10" width="15.42578125" customWidth="1"/>
  </cols>
  <sheetData>
    <row r="1" spans="1:10" ht="16.5" customHeight="1">
      <c r="A1" s="389" t="s">
        <v>9</v>
      </c>
      <c r="B1" s="391" t="s">
        <v>0</v>
      </c>
      <c r="C1" s="396" t="s">
        <v>79</v>
      </c>
      <c r="D1" s="396" t="s">
        <v>50</v>
      </c>
      <c r="E1" s="398" t="s">
        <v>51</v>
      </c>
      <c r="F1" s="393" t="s">
        <v>46</v>
      </c>
      <c r="G1" s="25" t="s">
        <v>1</v>
      </c>
    </row>
    <row r="2" spans="1:10" ht="83.25" customHeight="1">
      <c r="A2" s="390"/>
      <c r="B2" s="392"/>
      <c r="C2" s="397"/>
      <c r="D2" s="397"/>
      <c r="E2" s="399"/>
      <c r="F2" s="394"/>
      <c r="G2" s="18" t="s">
        <v>47</v>
      </c>
    </row>
    <row r="3" spans="1:10" ht="14.25" customHeight="1">
      <c r="A3" s="6">
        <v>0</v>
      </c>
      <c r="B3" s="7">
        <v>1</v>
      </c>
      <c r="C3" s="7"/>
      <c r="D3" s="7"/>
      <c r="E3" s="104"/>
      <c r="F3" s="8">
        <v>2</v>
      </c>
      <c r="G3" s="19">
        <v>3</v>
      </c>
    </row>
    <row r="4" spans="1:10" ht="25.5" customHeight="1" thickBot="1">
      <c r="A4" s="44">
        <v>73010</v>
      </c>
      <c r="B4" s="45" t="s">
        <v>3</v>
      </c>
      <c r="C4" s="86">
        <f>C5</f>
        <v>17889000</v>
      </c>
      <c r="D4" s="101">
        <f t="shared" ref="D4:E4" si="0">D5</f>
        <v>0</v>
      </c>
      <c r="E4" s="101">
        <f t="shared" si="0"/>
        <v>0</v>
      </c>
      <c r="F4" s="46">
        <f>F5</f>
        <v>17889000</v>
      </c>
      <c r="G4" s="47">
        <f>G5</f>
        <v>0</v>
      </c>
    </row>
    <row r="5" spans="1:10" ht="39" customHeight="1">
      <c r="A5" s="84" t="s">
        <v>10</v>
      </c>
      <c r="B5" s="29" t="s">
        <v>8</v>
      </c>
      <c r="C5" s="87">
        <f>SUM(C6:C7)</f>
        <v>17889000</v>
      </c>
      <c r="D5" s="87">
        <f t="shared" ref="D5:E5" si="1">SUM(D6:D7)</f>
        <v>0</v>
      </c>
      <c r="E5" s="105">
        <f t="shared" si="1"/>
        <v>0</v>
      </c>
      <c r="F5" s="9">
        <f>SUM(F6:F7)</f>
        <v>17889000</v>
      </c>
      <c r="G5" s="20"/>
      <c r="I5" s="3"/>
      <c r="J5" s="103"/>
    </row>
    <row r="6" spans="1:10" ht="36.75" customHeight="1">
      <c r="A6" s="85"/>
      <c r="B6" s="30" t="s">
        <v>42</v>
      </c>
      <c r="C6" s="88">
        <v>13959000</v>
      </c>
      <c r="D6" s="88"/>
      <c r="E6" s="106"/>
      <c r="F6" s="76">
        <f>C6+D6+E6</f>
        <v>13959000</v>
      </c>
      <c r="G6" s="21"/>
      <c r="I6" s="1"/>
    </row>
    <row r="7" spans="1:10" ht="38.25" customHeight="1" thickBot="1">
      <c r="A7" s="10"/>
      <c r="B7" s="31" t="s">
        <v>41</v>
      </c>
      <c r="C7" s="89">
        <v>3930000</v>
      </c>
      <c r="D7" s="89"/>
      <c r="E7" s="107"/>
      <c r="F7" s="77">
        <f>C7+D7+E7</f>
        <v>3930000</v>
      </c>
      <c r="G7" s="11"/>
      <c r="I7" s="1"/>
    </row>
    <row r="8" spans="1:10" ht="39" customHeight="1" thickBot="1">
      <c r="A8" s="34">
        <v>73011</v>
      </c>
      <c r="B8" s="36" t="s">
        <v>2</v>
      </c>
      <c r="C8" s="90">
        <f>SUM(C9:C13)</f>
        <v>35874000</v>
      </c>
      <c r="D8" s="90">
        <f t="shared" ref="D8:E8" si="2">SUM(D9:D13)</f>
        <v>0</v>
      </c>
      <c r="E8" s="108">
        <f t="shared" si="2"/>
        <v>0</v>
      </c>
      <c r="F8" s="42">
        <f>SUM(F9:F13)</f>
        <v>35874000</v>
      </c>
      <c r="G8" s="43"/>
    </row>
    <row r="9" spans="1:10" ht="41.25" customHeight="1">
      <c r="A9" s="79" t="s">
        <v>10</v>
      </c>
      <c r="B9" s="74" t="s">
        <v>8</v>
      </c>
      <c r="C9" s="91">
        <v>32677000</v>
      </c>
      <c r="D9" s="91"/>
      <c r="E9" s="109"/>
      <c r="F9" s="12">
        <f t="shared" ref="F9:F13" si="3">C9+D9+E9</f>
        <v>32677000</v>
      </c>
      <c r="G9" s="75"/>
      <c r="H9" s="48"/>
      <c r="I9" s="1"/>
    </row>
    <row r="10" spans="1:10" ht="51.75" hidden="1" customHeight="1">
      <c r="A10" s="33" t="s">
        <v>11</v>
      </c>
      <c r="B10" s="26" t="s">
        <v>48</v>
      </c>
      <c r="C10" s="92"/>
      <c r="D10" s="92"/>
      <c r="E10" s="110"/>
      <c r="F10" s="14">
        <f t="shared" si="3"/>
        <v>0</v>
      </c>
      <c r="G10" s="22"/>
    </row>
    <row r="11" spans="1:10" ht="64.5" customHeight="1">
      <c r="A11" s="33" t="s">
        <v>12</v>
      </c>
      <c r="B11" s="27" t="s">
        <v>49</v>
      </c>
      <c r="C11" s="93">
        <v>2800000</v>
      </c>
      <c r="D11" s="93"/>
      <c r="E11" s="111"/>
      <c r="F11" s="16">
        <f t="shared" si="3"/>
        <v>2800000</v>
      </c>
      <c r="G11" s="23"/>
    </row>
    <row r="12" spans="1:10" ht="57.75">
      <c r="A12" s="33" t="s">
        <v>13</v>
      </c>
      <c r="B12" s="163" t="s">
        <v>80</v>
      </c>
      <c r="C12" s="93">
        <v>305000</v>
      </c>
      <c r="D12" s="93"/>
      <c r="E12" s="111"/>
      <c r="F12" s="16">
        <f t="shared" si="3"/>
        <v>305000</v>
      </c>
      <c r="G12" s="51"/>
    </row>
    <row r="13" spans="1:10" ht="58.5" thickBot="1">
      <c r="A13" s="15" t="s">
        <v>82</v>
      </c>
      <c r="B13" s="163" t="s">
        <v>81</v>
      </c>
      <c r="C13" s="94">
        <v>92000</v>
      </c>
      <c r="D13" s="94"/>
      <c r="E13" s="112"/>
      <c r="F13" s="50">
        <f t="shared" si="3"/>
        <v>92000</v>
      </c>
      <c r="G13" s="51"/>
    </row>
    <row r="14" spans="1:10" ht="26.25" customHeight="1" thickBot="1">
      <c r="A14" s="34">
        <v>73095</v>
      </c>
      <c r="B14" s="35" t="s">
        <v>4</v>
      </c>
      <c r="C14" s="95">
        <f>C15+C20+C21</f>
        <v>27800000</v>
      </c>
      <c r="D14" s="95">
        <f>D15+D20+D21</f>
        <v>0</v>
      </c>
      <c r="E14" s="95">
        <f>E15+E20+E21</f>
        <v>0</v>
      </c>
      <c r="F14" s="40">
        <f>F15+F20+F21</f>
        <v>27800000</v>
      </c>
      <c r="G14" s="41">
        <f>G15+G21</f>
        <v>0</v>
      </c>
    </row>
    <row r="15" spans="1:10" ht="30.75" customHeight="1">
      <c r="A15" s="365" t="s">
        <v>10</v>
      </c>
      <c r="B15" s="29" t="s">
        <v>8</v>
      </c>
      <c r="C15" s="91">
        <f>SUM(C16:C19)</f>
        <v>27150000</v>
      </c>
      <c r="D15" s="91">
        <f>SUM(D16:D19)</f>
        <v>0</v>
      </c>
      <c r="E15" s="91">
        <f>SUM(E16:E19)</f>
        <v>0</v>
      </c>
      <c r="F15" s="12">
        <f>SUM(F16:F19)</f>
        <v>27150000</v>
      </c>
      <c r="G15" s="21"/>
      <c r="I15" s="1"/>
      <c r="J15" s="1"/>
    </row>
    <row r="16" spans="1:10" s="3" customFormat="1" ht="19.5" customHeight="1">
      <c r="A16" s="366"/>
      <c r="B16" s="28" t="s">
        <v>5</v>
      </c>
      <c r="C16" s="96">
        <v>19846000</v>
      </c>
      <c r="D16" s="96"/>
      <c r="E16" s="5"/>
      <c r="F16" s="32">
        <f t="shared" ref="F16:F21" si="4">C16+D16+E16</f>
        <v>19846000</v>
      </c>
      <c r="G16" s="32"/>
      <c r="H16" s="2"/>
      <c r="I16" s="2"/>
    </row>
    <row r="17" spans="1:10" s="3" customFormat="1" ht="19.5" customHeight="1">
      <c r="A17" s="366"/>
      <c r="B17" s="28" t="s">
        <v>6</v>
      </c>
      <c r="C17" s="49">
        <v>3470000</v>
      </c>
      <c r="D17" s="49"/>
      <c r="E17" s="5"/>
      <c r="F17" s="13">
        <f t="shared" si="4"/>
        <v>3470000</v>
      </c>
      <c r="G17" s="13"/>
      <c r="I17" s="2"/>
    </row>
    <row r="18" spans="1:10" s="3" customFormat="1" ht="38.25" customHeight="1">
      <c r="A18" s="366"/>
      <c r="B18" s="82" t="s">
        <v>43</v>
      </c>
      <c r="C18" s="97">
        <v>1230000</v>
      </c>
      <c r="D18" s="102"/>
      <c r="E18" s="113"/>
      <c r="F18" s="78">
        <f t="shared" si="4"/>
        <v>1230000</v>
      </c>
      <c r="G18" s="13"/>
      <c r="I18" s="2"/>
    </row>
    <row r="19" spans="1:10" s="3" customFormat="1" ht="19.5" customHeight="1">
      <c r="A19" s="367"/>
      <c r="B19" s="28" t="s">
        <v>39</v>
      </c>
      <c r="C19" s="49">
        <v>2604000</v>
      </c>
      <c r="D19" s="49"/>
      <c r="E19" s="5"/>
      <c r="F19" s="13">
        <f t="shared" si="4"/>
        <v>2604000</v>
      </c>
      <c r="G19" s="13"/>
      <c r="I19" s="2"/>
    </row>
    <row r="20" spans="1:10" s="3" customFormat="1" ht="38.25" customHeight="1">
      <c r="A20" s="85" t="s">
        <v>44</v>
      </c>
      <c r="B20" s="83" t="s">
        <v>45</v>
      </c>
      <c r="C20" s="98">
        <v>250000</v>
      </c>
      <c r="D20" s="98"/>
      <c r="E20" s="114"/>
      <c r="F20" s="81">
        <f t="shared" si="4"/>
        <v>250000</v>
      </c>
      <c r="G20" s="80"/>
      <c r="I20" s="2"/>
    </row>
    <row r="21" spans="1:10" ht="52.5" customHeight="1" thickBot="1">
      <c r="A21" s="33" t="s">
        <v>11</v>
      </c>
      <c r="B21" s="170" t="s">
        <v>38</v>
      </c>
      <c r="C21" s="99">
        <v>400000</v>
      </c>
      <c r="D21" s="99"/>
      <c r="E21" s="115"/>
      <c r="F21" s="17">
        <f t="shared" si="4"/>
        <v>400000</v>
      </c>
      <c r="G21" s="24"/>
      <c r="H21" s="1"/>
    </row>
    <row r="22" spans="1:10" ht="39.75" customHeight="1" thickBot="1">
      <c r="A22" s="37"/>
      <c r="B22" s="38" t="s">
        <v>7</v>
      </c>
      <c r="C22" s="100">
        <f>C4+C8+C14</f>
        <v>81563000</v>
      </c>
      <c r="D22" s="100">
        <f>D4+D8+D14</f>
        <v>0</v>
      </c>
      <c r="E22" s="100">
        <f>E4+E8+E14</f>
        <v>0</v>
      </c>
      <c r="F22" s="39">
        <f>F4+F8+F14</f>
        <v>81563000</v>
      </c>
      <c r="G22" s="39">
        <f>G4+G8+G14</f>
        <v>0</v>
      </c>
      <c r="J22" s="1"/>
    </row>
    <row r="23" spans="1:10" ht="38.25" customHeight="1">
      <c r="A23" s="395"/>
      <c r="B23" s="395"/>
      <c r="C23" s="395"/>
      <c r="D23" s="395"/>
      <c r="E23" s="395"/>
      <c r="F23" s="395"/>
    </row>
  </sheetData>
  <mergeCells count="8">
    <mergeCell ref="A1:A2"/>
    <mergeCell ref="B1:B2"/>
    <mergeCell ref="F1:F2"/>
    <mergeCell ref="A15:A19"/>
    <mergeCell ref="A23:F23"/>
    <mergeCell ref="C1:C2"/>
    <mergeCell ref="E1:E2"/>
    <mergeCell ref="D1:D2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  <pageSetUpPr fitToPage="1"/>
  </sheetPr>
  <dimension ref="A1:J27"/>
  <sheetViews>
    <sheetView topLeftCell="B1" workbookViewId="0">
      <selection activeCell="H7" sqref="H7"/>
    </sheetView>
  </sheetViews>
  <sheetFormatPr defaultColWidth="9.140625" defaultRowHeight="15"/>
  <cols>
    <col min="1" max="3" width="12" style="117" customWidth="1"/>
    <col min="4" max="4" width="12.5703125" style="117" customWidth="1"/>
    <col min="5" max="5" width="10.85546875" style="117" customWidth="1"/>
    <col min="6" max="6" width="9.5703125" style="117" customWidth="1"/>
    <col min="7" max="7" width="67.5703125" style="117" customWidth="1"/>
    <col min="8" max="8" width="14.85546875" style="117" customWidth="1"/>
    <col min="9" max="9" width="14.28515625" style="128" customWidth="1"/>
    <col min="10" max="10" width="12.7109375" style="117" bestFit="1" customWidth="1"/>
    <col min="11" max="16384" width="9.140625" style="117"/>
  </cols>
  <sheetData>
    <row r="1" spans="1:10" s="116" customFormat="1" ht="32.25" customHeight="1" thickBot="1">
      <c r="A1" s="400" t="s">
        <v>83</v>
      </c>
      <c r="B1" s="400"/>
      <c r="C1" s="400"/>
      <c r="D1" s="400"/>
      <c r="E1" s="400"/>
      <c r="F1" s="400"/>
      <c r="G1" s="400"/>
      <c r="H1" s="400"/>
      <c r="I1" s="127"/>
    </row>
    <row r="2" spans="1:10" s="118" customFormat="1" ht="58.5" customHeight="1">
      <c r="A2" s="160" t="s">
        <v>52</v>
      </c>
      <c r="B2" s="161" t="s">
        <v>53</v>
      </c>
      <c r="C2" s="161" t="s">
        <v>54</v>
      </c>
      <c r="D2" s="161" t="s">
        <v>78</v>
      </c>
      <c r="E2" s="162" t="s">
        <v>70</v>
      </c>
      <c r="F2" s="135" t="s">
        <v>69</v>
      </c>
      <c r="G2" s="134" t="s">
        <v>55</v>
      </c>
      <c r="H2" s="134" t="s">
        <v>84</v>
      </c>
      <c r="I2" s="142" t="s">
        <v>85</v>
      </c>
    </row>
    <row r="3" spans="1:10" s="116" customFormat="1" ht="44.25" customHeight="1">
      <c r="A3" s="136" t="s">
        <v>56</v>
      </c>
      <c r="B3" s="119"/>
      <c r="C3" s="119"/>
      <c r="D3" s="119"/>
      <c r="E3" s="140"/>
      <c r="F3" s="140"/>
      <c r="G3" s="120" t="s">
        <v>57</v>
      </c>
      <c r="H3" s="121">
        <f>H4</f>
        <v>81563</v>
      </c>
      <c r="I3" s="141"/>
    </row>
    <row r="4" spans="1:10" s="116" customFormat="1" ht="25.5" customHeight="1">
      <c r="A4" s="137"/>
      <c r="B4" s="122" t="s">
        <v>58</v>
      </c>
      <c r="C4" s="122"/>
      <c r="D4" s="122"/>
      <c r="E4" s="126"/>
      <c r="F4" s="126"/>
      <c r="G4" s="123" t="s">
        <v>59</v>
      </c>
      <c r="H4" s="124">
        <f>H5</f>
        <v>81563</v>
      </c>
      <c r="I4" s="143" t="e">
        <f>I5</f>
        <v>#REF!</v>
      </c>
      <c r="J4" s="164"/>
    </row>
    <row r="5" spans="1:10" s="116" customFormat="1" ht="25.5" customHeight="1">
      <c r="A5" s="137"/>
      <c r="B5" s="122"/>
      <c r="C5" s="122" t="s">
        <v>60</v>
      </c>
      <c r="D5" s="122"/>
      <c r="E5" s="126"/>
      <c r="F5" s="126"/>
      <c r="G5" s="123" t="s">
        <v>88</v>
      </c>
      <c r="H5" s="124">
        <f>SUM(H6:H18)</f>
        <v>81563</v>
      </c>
      <c r="I5" s="143" t="e">
        <f>I6+I7+I18</f>
        <v>#REF!</v>
      </c>
      <c r="J5" s="164"/>
    </row>
    <row r="6" spans="1:10" s="159" customFormat="1" ht="38.25" customHeight="1">
      <c r="A6" s="153"/>
      <c r="B6" s="154"/>
      <c r="C6" s="154"/>
      <c r="D6" s="155" t="s">
        <v>61</v>
      </c>
      <c r="E6" s="125">
        <v>73010</v>
      </c>
      <c r="F6" s="125">
        <v>2570</v>
      </c>
      <c r="G6" s="156" t="s">
        <v>62</v>
      </c>
      <c r="H6" s="157">
        <v>17889</v>
      </c>
      <c r="I6" s="158" t="e">
        <f>#REF!/1000</f>
        <v>#REF!</v>
      </c>
      <c r="J6" s="165"/>
    </row>
    <row r="7" spans="1:10" s="159" customFormat="1" ht="39.75" customHeight="1">
      <c r="A7" s="153"/>
      <c r="B7" s="154"/>
      <c r="C7" s="154"/>
      <c r="D7" s="155" t="s">
        <v>63</v>
      </c>
      <c r="E7" s="125"/>
      <c r="F7" s="125"/>
      <c r="G7" s="156" t="s">
        <v>64</v>
      </c>
      <c r="H7" s="157">
        <v>48732</v>
      </c>
      <c r="I7" s="158" t="e">
        <f>SUM(I8:I17)</f>
        <v>#REF!</v>
      </c>
      <c r="J7" s="168" t="e">
        <f>I7-H7</f>
        <v>#REF!</v>
      </c>
    </row>
    <row r="8" spans="1:10" s="133" customFormat="1">
      <c r="A8" s="138"/>
      <c r="B8" s="129"/>
      <c r="C8" s="129"/>
      <c r="D8" s="130"/>
      <c r="E8" s="126">
        <v>73011</v>
      </c>
      <c r="F8" s="126">
        <v>2570</v>
      </c>
      <c r="G8" s="131" t="s">
        <v>75</v>
      </c>
      <c r="H8" s="132"/>
      <c r="I8" s="144" t="e">
        <f>(#REF!-#REF!)/1000</f>
        <v>#REF!</v>
      </c>
      <c r="J8" s="166"/>
    </row>
    <row r="9" spans="1:10" s="133" customFormat="1">
      <c r="A9" s="138"/>
      <c r="B9" s="129"/>
      <c r="C9" s="129"/>
      <c r="D9" s="130"/>
      <c r="E9" s="126">
        <v>73011</v>
      </c>
      <c r="F9" s="126">
        <v>2570</v>
      </c>
      <c r="G9" s="131" t="s">
        <v>86</v>
      </c>
      <c r="H9" s="132"/>
      <c r="I9" s="144"/>
      <c r="J9" s="167"/>
    </row>
    <row r="10" spans="1:10" s="133" customFormat="1">
      <c r="A10" s="138"/>
      <c r="B10" s="129"/>
      <c r="C10" s="129"/>
      <c r="D10" s="130"/>
      <c r="E10" s="126">
        <v>73011</v>
      </c>
      <c r="F10" s="126">
        <v>6220</v>
      </c>
      <c r="G10" s="131" t="s">
        <v>75</v>
      </c>
      <c r="H10" s="132"/>
      <c r="I10" s="144" t="e">
        <f>(#REF!-#REF!)/1000</f>
        <v>#REF!</v>
      </c>
      <c r="J10" s="166"/>
    </row>
    <row r="11" spans="1:10" s="133" customFormat="1">
      <c r="A11" s="138"/>
      <c r="B11" s="129"/>
      <c r="C11" s="129"/>
      <c r="D11" s="130"/>
      <c r="E11" s="126">
        <v>73011</v>
      </c>
      <c r="F11" s="126">
        <v>6560</v>
      </c>
      <c r="G11" s="131" t="s">
        <v>75</v>
      </c>
      <c r="H11" s="132"/>
      <c r="I11" s="144" t="e">
        <f>(#REF!-#REF!)/1000</f>
        <v>#REF!</v>
      </c>
      <c r="J11" s="166"/>
    </row>
    <row r="12" spans="1:10" s="133" customFormat="1">
      <c r="A12" s="138"/>
      <c r="B12" s="129"/>
      <c r="C12" s="129"/>
      <c r="D12" s="130"/>
      <c r="E12" s="126">
        <v>73011</v>
      </c>
      <c r="F12" s="126">
        <v>2009</v>
      </c>
      <c r="G12" s="131" t="s">
        <v>87</v>
      </c>
      <c r="H12" s="132"/>
      <c r="I12" s="144" t="e">
        <f>#REF!/1000</f>
        <v>#REF!</v>
      </c>
      <c r="J12" s="166"/>
    </row>
    <row r="13" spans="1:10" s="133" customFormat="1">
      <c r="A13" s="138"/>
      <c r="B13" s="129"/>
      <c r="C13" s="129"/>
      <c r="D13" s="130"/>
      <c r="E13" s="126">
        <v>73011</v>
      </c>
      <c r="F13" s="126">
        <v>6209</v>
      </c>
      <c r="G13" s="131" t="s">
        <v>87</v>
      </c>
      <c r="H13" s="132"/>
      <c r="I13" s="144" t="e">
        <f>#REF!/1000</f>
        <v>#REF!</v>
      </c>
      <c r="J13" s="166"/>
    </row>
    <row r="14" spans="1:10" s="133" customFormat="1">
      <c r="A14" s="138"/>
      <c r="B14" s="129"/>
      <c r="C14" s="129"/>
      <c r="D14" s="130"/>
      <c r="E14" s="126">
        <v>73095</v>
      </c>
      <c r="F14" s="126">
        <v>2570</v>
      </c>
      <c r="G14" s="131" t="s">
        <v>76</v>
      </c>
      <c r="H14" s="132"/>
      <c r="I14" s="144" t="e">
        <f>#REF!/1000</f>
        <v>#REF!</v>
      </c>
      <c r="J14" s="166"/>
    </row>
    <row r="15" spans="1:10" s="133" customFormat="1">
      <c r="A15" s="138"/>
      <c r="B15" s="129"/>
      <c r="C15" s="129"/>
      <c r="D15" s="130"/>
      <c r="E15" s="126">
        <v>73095</v>
      </c>
      <c r="F15" s="126">
        <v>2570</v>
      </c>
      <c r="G15" s="131" t="s">
        <v>74</v>
      </c>
      <c r="H15" s="132"/>
      <c r="I15" s="144" t="e">
        <f>#REF!/1000</f>
        <v>#REF!</v>
      </c>
      <c r="J15" s="166"/>
    </row>
    <row r="16" spans="1:10" s="133" customFormat="1">
      <c r="A16" s="138"/>
      <c r="B16" s="129"/>
      <c r="C16" s="129"/>
      <c r="D16" s="130"/>
      <c r="E16" s="126">
        <v>73095</v>
      </c>
      <c r="F16" s="126">
        <v>2800</v>
      </c>
      <c r="G16" s="131" t="s">
        <v>77</v>
      </c>
      <c r="H16" s="132"/>
      <c r="I16" s="144" t="e">
        <f>#REF!/1000</f>
        <v>#REF!</v>
      </c>
      <c r="J16" s="166"/>
    </row>
    <row r="17" spans="1:10" s="133" customFormat="1">
      <c r="A17" s="138"/>
      <c r="B17" s="129"/>
      <c r="C17" s="129"/>
      <c r="D17" s="130"/>
      <c r="E17" s="126">
        <v>73095</v>
      </c>
      <c r="F17" s="126">
        <v>6560</v>
      </c>
      <c r="G17" s="131" t="s">
        <v>76</v>
      </c>
      <c r="H17" s="132"/>
      <c r="I17" s="144" t="e">
        <f>#REF!/1000</f>
        <v>#REF!</v>
      </c>
      <c r="J17" s="166"/>
    </row>
    <row r="18" spans="1:10" s="152" customFormat="1" ht="40.5" customHeight="1">
      <c r="A18" s="33"/>
      <c r="B18" s="146"/>
      <c r="C18" s="146"/>
      <c r="D18" s="147" t="s">
        <v>65</v>
      </c>
      <c r="E18" s="148"/>
      <c r="F18" s="148"/>
      <c r="G18" s="149" t="s">
        <v>66</v>
      </c>
      <c r="H18" s="150">
        <v>14942</v>
      </c>
      <c r="I18" s="151" t="e">
        <f>SUM(I19:I24)</f>
        <v>#REF!</v>
      </c>
      <c r="J18" s="169" t="e">
        <f>I18-H18</f>
        <v>#REF!</v>
      </c>
    </row>
    <row r="19" spans="1:10" s="133" customFormat="1">
      <c r="A19" s="138"/>
      <c r="B19" s="129"/>
      <c r="C19" s="129"/>
      <c r="D19" s="130"/>
      <c r="E19" s="126">
        <v>73011</v>
      </c>
      <c r="F19" s="126">
        <v>2570</v>
      </c>
      <c r="G19" s="131" t="s">
        <v>73</v>
      </c>
      <c r="H19" s="132"/>
      <c r="I19" s="144" t="e">
        <f>#REF!/1000</f>
        <v>#REF!</v>
      </c>
      <c r="J19" s="166"/>
    </row>
    <row r="20" spans="1:10" s="133" customFormat="1">
      <c r="A20" s="138"/>
      <c r="B20" s="129"/>
      <c r="C20" s="129"/>
      <c r="D20" s="130"/>
      <c r="E20" s="126">
        <v>73011</v>
      </c>
      <c r="F20" s="126">
        <v>2570</v>
      </c>
      <c r="G20" s="131" t="s">
        <v>86</v>
      </c>
      <c r="H20" s="132"/>
      <c r="I20" s="144"/>
      <c r="J20" s="167"/>
    </row>
    <row r="21" spans="1:10" s="133" customFormat="1">
      <c r="A21" s="138"/>
      <c r="B21" s="129"/>
      <c r="C21" s="129"/>
      <c r="D21" s="130"/>
      <c r="E21" s="126">
        <v>73011</v>
      </c>
      <c r="F21" s="126">
        <v>6220</v>
      </c>
      <c r="G21" s="131" t="s">
        <v>73</v>
      </c>
      <c r="H21" s="132"/>
      <c r="I21" s="144" t="e">
        <f>#REF!/1000</f>
        <v>#REF!</v>
      </c>
      <c r="J21" s="167"/>
    </row>
    <row r="22" spans="1:10" s="133" customFormat="1">
      <c r="A22" s="138"/>
      <c r="B22" s="129"/>
      <c r="C22" s="129"/>
      <c r="D22" s="130"/>
      <c r="E22" s="126">
        <v>73011</v>
      </c>
      <c r="F22" s="126">
        <v>6560</v>
      </c>
      <c r="G22" s="131" t="s">
        <v>73</v>
      </c>
      <c r="H22" s="132"/>
      <c r="I22" s="144" t="e">
        <f>#REF!/1000</f>
        <v>#REF!</v>
      </c>
      <c r="J22" s="166"/>
    </row>
    <row r="23" spans="1:10" s="133" customFormat="1">
      <c r="A23" s="138"/>
      <c r="B23" s="129"/>
      <c r="C23" s="129"/>
      <c r="D23" s="130"/>
      <c r="E23" s="126">
        <v>73095</v>
      </c>
      <c r="F23" s="126">
        <v>2570</v>
      </c>
      <c r="G23" s="131" t="s">
        <v>71</v>
      </c>
      <c r="H23" s="132"/>
      <c r="I23" s="144" t="e">
        <f>#REF!/1000</f>
        <v>#REF!</v>
      </c>
    </row>
    <row r="24" spans="1:10" s="133" customFormat="1">
      <c r="A24" s="138"/>
      <c r="B24" s="129"/>
      <c r="C24" s="129"/>
      <c r="D24" s="130"/>
      <c r="E24" s="126">
        <v>73095</v>
      </c>
      <c r="F24" s="126">
        <v>2570</v>
      </c>
      <c r="G24" s="131" t="s">
        <v>72</v>
      </c>
      <c r="H24" s="132"/>
      <c r="I24" s="144" t="e">
        <f>#REF!/1000</f>
        <v>#REF!</v>
      </c>
    </row>
    <row r="25" spans="1:10" ht="34.5" customHeight="1" thickBot="1">
      <c r="A25" s="401" t="s">
        <v>67</v>
      </c>
      <c r="B25" s="402"/>
      <c r="C25" s="402"/>
      <c r="D25" s="402"/>
      <c r="E25" s="402"/>
      <c r="F25" s="402"/>
      <c r="G25" s="402"/>
      <c r="H25" s="139">
        <f>H3</f>
        <v>81563</v>
      </c>
      <c r="I25" s="145" t="e">
        <f>I6+I7+I18</f>
        <v>#REF!</v>
      </c>
    </row>
    <row r="27" spans="1:10">
      <c r="A27" s="403" t="s">
        <v>68</v>
      </c>
      <c r="B27" s="403"/>
      <c r="C27" s="403"/>
      <c r="D27" s="403"/>
      <c r="E27" s="403"/>
      <c r="F27" s="403"/>
      <c r="G27" s="403"/>
      <c r="H27" s="403"/>
    </row>
  </sheetData>
  <mergeCells count="3">
    <mergeCell ref="A1:H1"/>
    <mergeCell ref="A25:G25"/>
    <mergeCell ref="A27:H27"/>
  </mergeCells>
  <printOptions horizontalCentered="1"/>
  <pageMargins left="0.70866141732283472" right="0.51181102362204722" top="0.74803149606299213" bottom="0.74803149606299213" header="0.31496062992125984" footer="0.31496062992125984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6</vt:i4>
      </vt:variant>
      <vt:variant>
        <vt:lpstr>Nazwane zakresy</vt:lpstr>
      </vt:variant>
      <vt:variant>
        <vt:i4>7</vt:i4>
      </vt:variant>
    </vt:vector>
  </HeadingPairs>
  <TitlesOfParts>
    <vt:vector size="13" baseType="lpstr">
      <vt:lpstr>Załącznik nr 1a </vt:lpstr>
      <vt:lpstr>Załacznik nr 1</vt:lpstr>
      <vt:lpstr>Załącznik nr 2</vt:lpstr>
      <vt:lpstr>Załącznik nr 3</vt:lpstr>
      <vt:lpstr>Zał nr 1 pomocniczy</vt:lpstr>
      <vt:lpstr>zadaniowy</vt:lpstr>
      <vt:lpstr>zadaniowy!Obszar_wydruku</vt:lpstr>
      <vt:lpstr>'Zał nr 1 pomocniczy'!Obszar_wydruku</vt:lpstr>
      <vt:lpstr>'Załacznik nr 1'!Obszar_wydruku</vt:lpstr>
      <vt:lpstr>'Załącznik nr 1a '!Obszar_wydruku</vt:lpstr>
      <vt:lpstr>'Załącznik nr 2'!Obszar_wydruku</vt:lpstr>
      <vt:lpstr>'Załącznik nr 3'!Obszar_wydruku</vt:lpstr>
      <vt:lpstr>'Załącznik nr 2'!Tytuły_wydruku</vt:lpstr>
    </vt:vector>
  </TitlesOfParts>
  <Company>Kancelaria PAN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Kaszyńska</dc:creator>
  <cp:lastModifiedBy>Golis Katarzyna</cp:lastModifiedBy>
  <cp:lastPrinted>2020-12-29T14:24:56Z</cp:lastPrinted>
  <dcterms:created xsi:type="dcterms:W3CDTF">2004-03-15T09:27:32Z</dcterms:created>
  <dcterms:modified xsi:type="dcterms:W3CDTF">2020-12-29T14:25:02Z</dcterms:modified>
  <cp:contentStatus/>
</cp:coreProperties>
</file>